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マイドライブ\★modernization\★modernization（自社）\オーダーシート\吊天井オーダーシート\"/>
    </mc:Choice>
  </mc:AlternateContent>
  <xr:revisionPtr revIDLastSave="0" documentId="13_ncr:1_{E3ABE110-20B2-4664-9888-13C695D9D1B4}" xr6:coauthVersionLast="47" xr6:coauthVersionMax="47" xr10:uidLastSave="{00000000-0000-0000-0000-000000000000}"/>
  <bookViews>
    <workbookView xWindow="-120" yWindow="-120" windowWidth="51840" windowHeight="21120" xr2:uid="{78E5751B-539A-4506-8434-E9AA40EED7E7}"/>
  </bookViews>
  <sheets>
    <sheet name="Sheet1" sheetId="1" r:id="rId1"/>
  </sheets>
  <definedNames>
    <definedName name="_xlnm.Print_Area" localSheetId="0">Sheet1!$A$1:$AW$450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8" i="1" l="1"/>
  <c r="DE452" i="1"/>
  <c r="CY454" i="1" s="1"/>
  <c r="CR452" i="1"/>
  <c r="CL454" i="1" s="1"/>
  <c r="AI452" i="1" s="1"/>
  <c r="C360" i="1" s="1" a="1"/>
  <c r="C360" i="1" s="1"/>
  <c r="CE454" i="1"/>
  <c r="BY454" i="1"/>
  <c r="CE452" i="1"/>
  <c r="BR456" i="1"/>
  <c r="BL456" i="1"/>
  <c r="BR454" i="1"/>
  <c r="BL454" i="1"/>
  <c r="BR452" i="1"/>
  <c r="BE452" i="1"/>
  <c r="AH363" i="1" l="1"/>
  <c r="BL458" i="1"/>
  <c r="BY456" i="1"/>
  <c r="FM452" i="1"/>
  <c r="EY454" i="1"/>
  <c r="ES454" i="1"/>
  <c r="EY452" i="1"/>
  <c r="BE456" i="1"/>
  <c r="AY456" i="1"/>
  <c r="BE454" i="1"/>
  <c r="AY454" i="1"/>
  <c r="Z472" i="1" l="1"/>
  <c r="Z468" i="1"/>
  <c r="Z470" i="1"/>
  <c r="Z456" i="1"/>
  <c r="Z454" i="1"/>
  <c r="Z452" i="1"/>
  <c r="Z464" i="1"/>
  <c r="Z460" i="1"/>
  <c r="Z462" i="1"/>
  <c r="ES456" i="1"/>
  <c r="FG454" i="1"/>
  <c r="AY458" i="1"/>
  <c r="AY464" i="1" l="1"/>
  <c r="C336" i="1" s="1" a="1"/>
  <c r="C336" i="1" s="1"/>
  <c r="Q486" i="1"/>
  <c r="Q484" i="1"/>
  <c r="Q482" i="1"/>
  <c r="Q480" i="1"/>
  <c r="Q478" i="1"/>
  <c r="Q476" i="1"/>
  <c r="Q498" i="1"/>
  <c r="Q496" i="1"/>
  <c r="Q494" i="1"/>
  <c r="Q490" i="1"/>
  <c r="Q488" i="1"/>
  <c r="Q492" i="1"/>
  <c r="Q506" i="1"/>
  <c r="Q502" i="1"/>
  <c r="Q500" i="1"/>
  <c r="Q510" i="1"/>
  <c r="Q504" i="1"/>
  <c r="Q508" i="1"/>
  <c r="H510" i="1"/>
  <c r="H508" i="1"/>
  <c r="H506" i="1"/>
  <c r="H504" i="1"/>
  <c r="H502" i="1"/>
  <c r="H500" i="1"/>
  <c r="Q474" i="1"/>
  <c r="Q470" i="1"/>
  <c r="Q468" i="1"/>
  <c r="Q466" i="1"/>
  <c r="Q464" i="1"/>
  <c r="Q462" i="1"/>
  <c r="Q458" i="1"/>
  <c r="Q456" i="1"/>
  <c r="Q454" i="1"/>
  <c r="Q472" i="1"/>
  <c r="Q460" i="1"/>
  <c r="H498" i="1"/>
  <c r="H476" i="1"/>
  <c r="H480" i="1"/>
  <c r="H482" i="1"/>
  <c r="H484" i="1"/>
  <c r="H486" i="1"/>
  <c r="H488" i="1"/>
  <c r="H490" i="1"/>
  <c r="H492" i="1"/>
  <c r="H494" i="1"/>
  <c r="H496" i="1"/>
  <c r="Q452" i="1"/>
  <c r="H478" i="1"/>
  <c r="H474" i="1"/>
  <c r="H472" i="1"/>
  <c r="H470" i="1"/>
  <c r="H468" i="1"/>
  <c r="H466" i="1"/>
  <c r="H462" i="1"/>
  <c r="H458" i="1"/>
  <c r="H456" i="1"/>
  <c r="H454" i="1"/>
  <c r="H452" i="1"/>
  <c r="H464" i="1"/>
  <c r="H460" i="1"/>
  <c r="AY461" i="1" l="1"/>
  <c r="C312" i="1" s="1" a="1"/>
  <c r="C312" i="1" s="1"/>
  <c r="GP45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7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7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</valueMetadata>
</metadata>
</file>

<file path=xl/sharedStrings.xml><?xml version="1.0" encoding="utf-8"?>
<sst xmlns="http://schemas.openxmlformats.org/spreadsheetml/2006/main" count="199" uniqueCount="155">
  <si>
    <t>TECHNICAL ORDER SHEET COVER</t>
    <phoneticPr fontId="1"/>
  </si>
  <si>
    <t>御 社 名</t>
    <rPh sb="0" eb="1">
      <t>オ</t>
    </rPh>
    <rPh sb="2" eb="3">
      <t>シャ</t>
    </rPh>
    <rPh sb="4" eb="5">
      <t>ナ</t>
    </rPh>
    <phoneticPr fontId="1"/>
  </si>
  <si>
    <t>現 場 名 称</t>
    <rPh sb="0" eb="1">
      <t>ゲン</t>
    </rPh>
    <rPh sb="2" eb="3">
      <t>バ</t>
    </rPh>
    <rPh sb="4" eb="5">
      <t>ナ</t>
    </rPh>
    <rPh sb="6" eb="7">
      <t>ショウ</t>
    </rPh>
    <phoneticPr fontId="1"/>
  </si>
  <si>
    <t>送 付 先 住 所</t>
    <rPh sb="0" eb="1">
      <t>ソウ</t>
    </rPh>
    <rPh sb="2" eb="3">
      <t>ツケ</t>
    </rPh>
    <rPh sb="4" eb="5">
      <t>サキ</t>
    </rPh>
    <rPh sb="6" eb="7">
      <t>ジュウ</t>
    </rPh>
    <rPh sb="8" eb="9">
      <t>ショ</t>
    </rPh>
    <phoneticPr fontId="1"/>
  </si>
  <si>
    <t>納　期</t>
    <rPh sb="0" eb="1">
      <t>オサメ</t>
    </rPh>
    <rPh sb="2" eb="3">
      <t>キ</t>
    </rPh>
    <phoneticPr fontId="1"/>
  </si>
  <si>
    <t>製 造 メ ー カ ー</t>
    <rPh sb="0" eb="1">
      <t>セイ</t>
    </rPh>
    <rPh sb="2" eb="3">
      <t>ゾウ</t>
    </rPh>
    <phoneticPr fontId="1"/>
  </si>
  <si>
    <t>新 規 天 井 タ イ プ</t>
    <rPh sb="0" eb="1">
      <t>シン</t>
    </rPh>
    <rPh sb="2" eb="3">
      <t>キ</t>
    </rPh>
    <rPh sb="4" eb="5">
      <t>テン</t>
    </rPh>
    <rPh sb="6" eb="7">
      <t>イ</t>
    </rPh>
    <phoneticPr fontId="1"/>
  </si>
  <si>
    <t>操 作 盤 位 置</t>
    <rPh sb="0" eb="1">
      <t>ミサオ</t>
    </rPh>
    <rPh sb="2" eb="3">
      <t>サク</t>
    </rPh>
    <rPh sb="4" eb="5">
      <t>バン</t>
    </rPh>
    <rPh sb="6" eb="7">
      <t>クライ</t>
    </rPh>
    <rPh sb="8" eb="9">
      <t>チ</t>
    </rPh>
    <phoneticPr fontId="1"/>
  </si>
  <si>
    <t>戸 勝 手</t>
    <rPh sb="0" eb="1">
      <t>ト</t>
    </rPh>
    <rPh sb="2" eb="3">
      <t>マサル</t>
    </rPh>
    <rPh sb="4" eb="5">
      <t>テ</t>
    </rPh>
    <phoneticPr fontId="1"/>
  </si>
  <si>
    <t>：</t>
    <phoneticPr fontId="1"/>
  </si>
  <si>
    <t>（※かご内から見た位置）</t>
    <rPh sb="4" eb="5">
      <t>ナイ</t>
    </rPh>
    <rPh sb="7" eb="8">
      <t>ミ</t>
    </rPh>
    <rPh sb="9" eb="11">
      <t>イチ</t>
    </rPh>
    <phoneticPr fontId="1"/>
  </si>
  <si>
    <t>積　載</t>
    <rPh sb="0" eb="1">
      <t>セキ</t>
    </rPh>
    <rPh sb="2" eb="3">
      <t>サイ</t>
    </rPh>
    <phoneticPr fontId="1"/>
  </si>
  <si>
    <t>ご 担 当 者 名</t>
    <rPh sb="2" eb="3">
      <t>タン</t>
    </rPh>
    <rPh sb="4" eb="5">
      <t>トウ</t>
    </rPh>
    <rPh sb="6" eb="7">
      <t>モノ</t>
    </rPh>
    <rPh sb="8" eb="9">
      <t>メイ</t>
    </rPh>
    <phoneticPr fontId="1"/>
  </si>
  <si>
    <t>①　天井の形状</t>
    <rPh sb="2" eb="4">
      <t>テンジョウ</t>
    </rPh>
    <rPh sb="5" eb="7">
      <t>ケイジョウ</t>
    </rPh>
    <phoneticPr fontId="1"/>
  </si>
  <si>
    <t>②　照明タイプ</t>
    <rPh sb="2" eb="4">
      <t>ショウメイ</t>
    </rPh>
    <phoneticPr fontId="1"/>
  </si>
  <si>
    <t>③　ファンタイプ</t>
    <phoneticPr fontId="1"/>
  </si>
  <si>
    <t>④　フラットor下がり</t>
    <rPh sb="8" eb="9">
      <t>サ</t>
    </rPh>
    <phoneticPr fontId="1"/>
  </si>
  <si>
    <t>※かご内から天井を見上げた図となります</t>
    <phoneticPr fontId="1"/>
  </si>
  <si>
    <t>塗 装 色</t>
    <rPh sb="0" eb="1">
      <t>ヌリ</t>
    </rPh>
    <rPh sb="2" eb="3">
      <t>ソウ</t>
    </rPh>
    <rPh sb="4" eb="5">
      <t>イロ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</si>
  <si>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</si>
  <si>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</si>
  <si>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</si>
  <si>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</si>
  <si>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</si>
  <si>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</si>
  <si>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</si>
  <si>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</si>
  <si>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</si>
  <si>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</si>
  <si>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</si>
  <si>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1-1</t>
    <phoneticPr fontId="1"/>
  </si>
  <si>
    <t>1-2</t>
  </si>
  <si>
    <t>1-3</t>
  </si>
  <si>
    <t>1-4</t>
  </si>
  <si>
    <t>1-5</t>
  </si>
  <si>
    <t>1-6</t>
  </si>
  <si>
    <t>⑤　寸法記入図</t>
    <rPh sb="2" eb="4">
      <t>スンポウ</t>
    </rPh>
    <rPh sb="4" eb="7">
      <t>キニュウズ</t>
    </rPh>
    <phoneticPr fontId="1"/>
  </si>
  <si>
    <t>2-1</t>
    <phoneticPr fontId="1"/>
  </si>
  <si>
    <t>2-2</t>
  </si>
  <si>
    <t>2-3</t>
  </si>
  <si>
    <t>2-4</t>
  </si>
  <si>
    <t>2-5</t>
  </si>
  <si>
    <t>2-6</t>
  </si>
  <si>
    <t>M</t>
    <phoneticPr fontId="1"/>
  </si>
  <si>
    <t>N</t>
    <phoneticPr fontId="1"/>
  </si>
  <si>
    <t>P</t>
    <phoneticPr fontId="1"/>
  </si>
  <si>
    <t>Q</t>
    <phoneticPr fontId="1"/>
  </si>
  <si>
    <t>R</t>
    <phoneticPr fontId="1"/>
  </si>
  <si>
    <t>3-1</t>
    <phoneticPr fontId="1"/>
  </si>
  <si>
    <t>3-2</t>
  </si>
  <si>
    <t>3-3</t>
  </si>
  <si>
    <t>3-4</t>
  </si>
  <si>
    <t>3-5</t>
  </si>
  <si>
    <t>3-6</t>
  </si>
  <si>
    <t>4-1</t>
    <phoneticPr fontId="1"/>
  </si>
  <si>
    <t>4-2</t>
  </si>
  <si>
    <t>4-3</t>
  </si>
  <si>
    <t>4-4</t>
  </si>
  <si>
    <t>4-5</t>
  </si>
  <si>
    <t>4-6</t>
  </si>
  <si>
    <t>5-1</t>
    <phoneticPr fontId="1"/>
  </si>
  <si>
    <t>5-2</t>
  </si>
  <si>
    <t>5-3</t>
  </si>
  <si>
    <t>5-4</t>
  </si>
  <si>
    <t>5-5</t>
  </si>
  <si>
    <t>5-6</t>
  </si>
  <si>
    <t>6-1</t>
    <phoneticPr fontId="1"/>
  </si>
  <si>
    <t>6-2</t>
  </si>
  <si>
    <t>6-3</t>
  </si>
  <si>
    <t>6-4</t>
  </si>
  <si>
    <t>6-5</t>
  </si>
  <si>
    <t>6-6</t>
  </si>
  <si>
    <t>11-1</t>
    <phoneticPr fontId="1"/>
  </si>
  <si>
    <t>11-2</t>
  </si>
  <si>
    <t>11-3</t>
  </si>
  <si>
    <t>11-4</t>
  </si>
  <si>
    <t>11-5</t>
  </si>
  <si>
    <t>11-6</t>
  </si>
  <si>
    <t>12-1</t>
    <phoneticPr fontId="1"/>
  </si>
  <si>
    <t>12-2</t>
  </si>
  <si>
    <t>12-3</t>
  </si>
  <si>
    <t>12-4</t>
  </si>
  <si>
    <t>12-5</t>
  </si>
  <si>
    <t>12-6</t>
  </si>
  <si>
    <t>a</t>
    <phoneticPr fontId="1"/>
  </si>
  <si>
    <t>b</t>
    <phoneticPr fontId="1"/>
  </si>
  <si>
    <t>c</t>
    <phoneticPr fontId="1"/>
  </si>
  <si>
    <t>d</t>
    <phoneticPr fontId="1"/>
  </si>
  <si>
    <t>13-1</t>
    <phoneticPr fontId="1"/>
  </si>
  <si>
    <t>13-2</t>
  </si>
  <si>
    <t>13-3</t>
  </si>
  <si>
    <t>13-4</t>
  </si>
  <si>
    <t>13-5</t>
  </si>
  <si>
    <t>13-6</t>
  </si>
  <si>
    <t>14-1</t>
    <phoneticPr fontId="1"/>
  </si>
  <si>
    <t>14-2</t>
  </si>
  <si>
    <t>14-3</t>
  </si>
  <si>
    <t>14-4</t>
  </si>
  <si>
    <t>14-5</t>
  </si>
  <si>
    <t>14-6</t>
  </si>
  <si>
    <t>15-1</t>
    <phoneticPr fontId="1"/>
  </si>
  <si>
    <t>15-2</t>
  </si>
  <si>
    <t>15-3</t>
  </si>
  <si>
    <t>15-4</t>
  </si>
  <si>
    <t>15-5</t>
  </si>
  <si>
    <t>15-6</t>
  </si>
  <si>
    <t>ファンの位置</t>
    <rPh sb="4" eb="6">
      <t>イチ</t>
    </rPh>
    <phoneticPr fontId="1"/>
  </si>
  <si>
    <t>天井</t>
    <rPh sb="0" eb="2">
      <t>テンジョウ</t>
    </rPh>
    <phoneticPr fontId="1"/>
  </si>
  <si>
    <t>ファン</t>
    <phoneticPr fontId="1"/>
  </si>
  <si>
    <t>⑥　現地写真</t>
    <rPh sb="2" eb="6">
      <t>ゲンチシャシン</t>
    </rPh>
    <phoneticPr fontId="1"/>
  </si>
  <si>
    <t>天井全体を見上げた写真の添付をお願いいたします</t>
    <rPh sb="0" eb="2">
      <t>テンジョウ</t>
    </rPh>
    <rPh sb="2" eb="4">
      <t>ゼンタイ</t>
    </rPh>
    <rPh sb="5" eb="7">
      <t>ミア</t>
    </rPh>
    <rPh sb="9" eb="11">
      <t>シャシン</t>
    </rPh>
    <rPh sb="12" eb="14">
      <t>テンプ</t>
    </rPh>
    <rPh sb="16" eb="17">
      <t>ネガ</t>
    </rPh>
    <phoneticPr fontId="1"/>
  </si>
  <si>
    <t>PAGE 1/6</t>
    <phoneticPr fontId="1"/>
  </si>
  <si>
    <t>PAGE 6/6</t>
    <phoneticPr fontId="1"/>
  </si>
  <si>
    <t>PAGE 5/6</t>
    <phoneticPr fontId="1"/>
  </si>
  <si>
    <t>PAGE 4/6</t>
    <phoneticPr fontId="1"/>
  </si>
  <si>
    <t>PAGE 3/6</t>
    <phoneticPr fontId="1"/>
  </si>
  <si>
    <t>PAGE 2/6</t>
    <phoneticPr fontId="1"/>
  </si>
  <si>
    <t>既存天井下げ幅</t>
    <rPh sb="0" eb="4">
      <t>キゾンテンジョウ</t>
    </rPh>
    <rPh sb="4" eb="5">
      <t>サ</t>
    </rPh>
    <rPh sb="6" eb="7">
      <t>ハバ</t>
    </rPh>
    <phoneticPr fontId="1"/>
  </si>
  <si>
    <t>№</t>
    <phoneticPr fontId="1"/>
  </si>
  <si>
    <t>項　　　　目</t>
    <rPh sb="0" eb="1">
      <t>コウ</t>
    </rPh>
    <rPh sb="5" eb="6">
      <t>メ</t>
    </rPh>
    <phoneticPr fontId="1"/>
  </si>
  <si>
    <t>PAGE</t>
    <phoneticPr fontId="1"/>
  </si>
  <si>
    <t>①天井の形状</t>
    <rPh sb="1" eb="3">
      <t>テンジョウ</t>
    </rPh>
    <rPh sb="4" eb="6">
      <t>ケイジョウ</t>
    </rPh>
    <phoneticPr fontId="1"/>
  </si>
  <si>
    <t>2/6</t>
    <phoneticPr fontId="1"/>
  </si>
  <si>
    <t>1-2</t>
    <phoneticPr fontId="1"/>
  </si>
  <si>
    <t>②照明タイプ</t>
    <rPh sb="1" eb="3">
      <t>ショウメイ</t>
    </rPh>
    <phoneticPr fontId="1"/>
  </si>
  <si>
    <t>3/6</t>
    <phoneticPr fontId="1"/>
  </si>
  <si>
    <t>1-3</t>
    <phoneticPr fontId="1"/>
  </si>
  <si>
    <t>③ファンタイプ</t>
    <phoneticPr fontId="1"/>
  </si>
  <si>
    <t>4/6</t>
    <phoneticPr fontId="1"/>
  </si>
  <si>
    <t>④フラットor下がり</t>
    <rPh sb="7" eb="8">
      <t>サ</t>
    </rPh>
    <phoneticPr fontId="1"/>
  </si>
  <si>
    <t>⑤寸法記入図</t>
    <rPh sb="1" eb="6">
      <t>スンポウキニュウズ</t>
    </rPh>
    <phoneticPr fontId="1"/>
  </si>
  <si>
    <t>5/6</t>
    <phoneticPr fontId="1"/>
  </si>
  <si>
    <t>2-2</t>
    <phoneticPr fontId="1"/>
  </si>
  <si>
    <t>⑥現地写真</t>
    <rPh sb="1" eb="5">
      <t>ゲンチシャシン</t>
    </rPh>
    <phoneticPr fontId="1"/>
  </si>
  <si>
    <t>6/6</t>
    <phoneticPr fontId="1"/>
  </si>
  <si>
    <t>1-1.TECHNICAL ORDER SHEET（SHAPE）</t>
    <phoneticPr fontId="1"/>
  </si>
  <si>
    <t>1-2.TECHNICAL ORDER SHEET（TYPE）</t>
    <phoneticPr fontId="1"/>
  </si>
  <si>
    <t>1-3.TECHNICAL ORDER SHEET（OTHER）</t>
    <phoneticPr fontId="1"/>
  </si>
  <si>
    <t>2-1.TECHNICAL ORDER SHEET</t>
    <phoneticPr fontId="1"/>
  </si>
  <si>
    <t>2-2.TECHNICAL ORDER SHEET（PHOTO）</t>
    <phoneticPr fontId="1"/>
  </si>
  <si>
    <t>・特殊仕様の場合はお問い合せ願います。</t>
    <rPh sb="1" eb="5">
      <t>トクシュシヨウ</t>
    </rPh>
    <rPh sb="6" eb="8">
      <t>バアイ</t>
    </rPh>
    <rPh sb="10" eb="11">
      <t>ト</t>
    </rPh>
    <rPh sb="12" eb="13">
      <t>アワ</t>
    </rPh>
    <rPh sb="14" eb="15">
      <t>ネガ</t>
    </rPh>
    <phoneticPr fontId="1"/>
  </si>
  <si>
    <r>
      <rPr>
        <sz val="10"/>
        <rFont val="Meiryo UI"/>
        <family val="3"/>
        <charset val="128"/>
      </rPr>
      <t>・寸法記入後、</t>
    </r>
    <r>
      <rPr>
        <u/>
        <sz val="10"/>
        <color theme="10"/>
        <rFont val="Meiryo UI"/>
        <family val="3"/>
        <charset val="128"/>
      </rPr>
      <t>info@maruto-ev.co.jp</t>
    </r>
    <r>
      <rPr>
        <sz val="10"/>
        <rFont val="Meiryo UI"/>
        <family val="3"/>
        <charset val="128"/>
      </rPr>
      <t>まで送付をお願いいたします。</t>
    </r>
    <rPh sb="1" eb="5">
      <t>スンポウキニュウ</t>
    </rPh>
    <rPh sb="5" eb="6">
      <t>ゴ</t>
    </rPh>
    <rPh sb="29" eb="31">
      <t>ソウフ</t>
    </rPh>
    <rPh sb="33" eb="34">
      <t>ネガ</t>
    </rPh>
    <phoneticPr fontId="1"/>
  </si>
  <si>
    <t>カ ゴ 内 フ ァ ン</t>
    <rPh sb="4" eb="5">
      <t>ナイ</t>
    </rPh>
    <phoneticPr fontId="1"/>
  </si>
  <si>
    <t>後付けファン取付（後付けファン一式用意いたします）</t>
    <rPh sb="0" eb="2">
      <t>アトツケ</t>
    </rPh>
    <rPh sb="6" eb="8">
      <t>トリツケ</t>
    </rPh>
    <rPh sb="9" eb="11">
      <t>アトツケ</t>
    </rPh>
    <rPh sb="15" eb="17">
      <t>イッシキ</t>
    </rPh>
    <rPh sb="17" eb="19">
      <t>ヨウイ</t>
    </rPh>
    <phoneticPr fontId="1"/>
  </si>
  <si>
    <t>既存ファン流用（整流板を製作いたします）</t>
    <rPh sb="0" eb="2">
      <t>キゾン</t>
    </rPh>
    <rPh sb="5" eb="7">
      <t>リュウヨウ</t>
    </rPh>
    <rPh sb="8" eb="11">
      <t>セイリュウバン</t>
    </rPh>
    <rPh sb="12" eb="14">
      <t>セイサク</t>
    </rPh>
    <phoneticPr fontId="1"/>
  </si>
  <si>
    <t>備考/写真追加欄</t>
    <rPh sb="0" eb="2">
      <t>ビコウ</t>
    </rPh>
    <rPh sb="3" eb="8">
      <t>シャシンツイカラン</t>
    </rPh>
    <phoneticPr fontId="1"/>
  </si>
  <si>
    <t>・本オーダーシートはβ版となります。ご意見ご要望がございましたら修正、変更させていただきます。</t>
    <rPh sb="1" eb="2">
      <t>ホン</t>
    </rPh>
    <rPh sb="11" eb="12">
      <t>バン</t>
    </rPh>
    <rPh sb="19" eb="21">
      <t>イケン</t>
    </rPh>
    <rPh sb="22" eb="24">
      <t>ヨウボウ</t>
    </rPh>
    <rPh sb="32" eb="34">
      <t>シュウセイ</t>
    </rPh>
    <rPh sb="35" eb="37">
      <t>ヘンコウ</t>
    </rPh>
    <phoneticPr fontId="1"/>
  </si>
  <si>
    <t>N9.3半艶（標準色）</t>
  </si>
  <si>
    <t>(ｍｍ）</t>
    <phoneticPr fontId="1"/>
  </si>
  <si>
    <t>・既存天井が下がり天井の場合、切断等の加工が必要となる場合がございます。</t>
    <rPh sb="1" eb="5">
      <t>キゾンテンジョウ</t>
    </rPh>
    <rPh sb="6" eb="7">
      <t>サ</t>
    </rPh>
    <rPh sb="9" eb="11">
      <t>テンジョウ</t>
    </rPh>
    <rPh sb="12" eb="14">
      <t>バアイ</t>
    </rPh>
    <rPh sb="15" eb="18">
      <t>セツダントウ</t>
    </rPh>
    <rPh sb="19" eb="21">
      <t>カコウ</t>
    </rPh>
    <rPh sb="22" eb="24">
      <t>ヒツヨウ</t>
    </rPh>
    <rPh sb="27" eb="29">
      <t>バアイ</t>
    </rPh>
    <phoneticPr fontId="1"/>
  </si>
  <si>
    <t>発 注 日</t>
    <rPh sb="0" eb="1">
      <t>ハツ</t>
    </rPh>
    <rPh sb="2" eb="3">
      <t>チュウ</t>
    </rPh>
    <rPh sb="4" eb="5">
      <t>ヒ</t>
    </rPh>
    <phoneticPr fontId="1"/>
  </si>
  <si>
    <t>β-Rev1.0</t>
    <phoneticPr fontId="1"/>
  </si>
  <si>
    <t>　　最も近い形状を選択してください</t>
    <rPh sb="2" eb="3">
      <t>モット</t>
    </rPh>
    <rPh sb="4" eb="5">
      <t>チカ</t>
    </rPh>
    <rPh sb="6" eb="8">
      <t>ケイジョウ</t>
    </rPh>
    <rPh sb="9" eb="11">
      <t>センタク</t>
    </rPh>
    <phoneticPr fontId="1"/>
  </si>
  <si>
    <t>新規天井希望下げ幅</t>
    <rPh sb="0" eb="4">
      <t>シンキテンジョウ</t>
    </rPh>
    <rPh sb="4" eb="7">
      <t>キボウサ</t>
    </rPh>
    <rPh sb="8" eb="9">
      <t>ハバ</t>
    </rPh>
    <phoneticPr fontId="1"/>
  </si>
  <si>
    <t>各シリーズの最低寸法以上にて指定願います。　　　　　　　　　指定なき場合は最低寸法にて製作いたします。</t>
    <rPh sb="30" eb="32">
      <t>シテイ</t>
    </rPh>
    <rPh sb="34" eb="36">
      <t>バアイ</t>
    </rPh>
    <rPh sb="37" eb="41">
      <t>サイテイスンポウ</t>
    </rPh>
    <rPh sb="43" eb="45">
      <t>セイサク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</si>
</sst>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#"/>
    <numFmt numFmtId="178" formatCode="#,##0_ "/>
    <numFmt numFmtId="179" formatCode="yyyy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6"/>
      <color theme="1"/>
      <name val="Meiryo UI"/>
      <family val="3"/>
      <charset val="128"/>
    </font>
    <font>
      <sz val="9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8"/>
      <color theme="0" tint="-0.34998626667073579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name val="Meiryo UI"/>
      <family val="3"/>
      <charset val="128"/>
    </font>
    <font>
      <sz val="10"/>
      <color theme="10"/>
      <name val="Meiryo UI"/>
      <family val="3"/>
      <charset val="128"/>
    </font>
    <font>
      <u/>
      <sz val="10"/>
      <color theme="10"/>
      <name val="Meiryo UI"/>
      <family val="3"/>
      <charset val="128"/>
    </font>
    <font>
      <b/>
      <sz val="8"/>
      <color theme="0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1919"/>
        <bgColor indexed="64"/>
      </patternFill>
    </fill>
    <fill>
      <patternFill patternType="solid">
        <fgColor rgb="FFFF845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176" fontId="2" fillId="0" borderId="0" xfId="0" applyNumberFormat="1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3" borderId="0" xfId="0" applyFont="1" applyFill="1">
      <alignment vertic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0" xfId="0" applyFont="1" applyAlignment="1">
      <alignment vertical="top"/>
    </xf>
    <xf numFmtId="0" fontId="10" fillId="0" borderId="4" xfId="0" applyFont="1" applyBorder="1">
      <alignment vertical="center"/>
    </xf>
    <xf numFmtId="0" fontId="10" fillId="0" borderId="0" xfId="0" applyFont="1">
      <alignment vertical="center"/>
    </xf>
    <xf numFmtId="177" fontId="2" fillId="0" borderId="0" xfId="0" applyNumberFormat="1" applyFont="1">
      <alignment vertical="center"/>
    </xf>
    <xf numFmtId="56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56" fontId="4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176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78" fontId="2" fillId="0" borderId="1" xfId="0" applyNumberFormat="1" applyFont="1" applyBorder="1" applyAlignment="1" applyProtection="1">
      <alignment horizontal="center" vertical="center"/>
      <protection locked="0"/>
    </xf>
    <xf numFmtId="178" fontId="2" fillId="0" borderId="2" xfId="0" applyNumberFormat="1" applyFont="1" applyBorder="1" applyAlignment="1" applyProtection="1">
      <alignment horizontal="center" vertical="center"/>
      <protection locked="0"/>
    </xf>
    <xf numFmtId="178" fontId="2" fillId="0" borderId="3" xfId="0" applyNumberFormat="1" applyFont="1" applyBorder="1" applyAlignment="1" applyProtection="1">
      <alignment horizontal="center" vertical="center"/>
      <protection locked="0"/>
    </xf>
    <xf numFmtId="178" fontId="2" fillId="0" borderId="6" xfId="0" applyNumberFormat="1" applyFont="1" applyBorder="1" applyAlignment="1" applyProtection="1">
      <alignment horizontal="center" vertical="center"/>
      <protection locked="0"/>
    </xf>
    <xf numFmtId="178" fontId="2" fillId="0" borderId="7" xfId="0" applyNumberFormat="1" applyFont="1" applyBorder="1" applyAlignment="1" applyProtection="1">
      <alignment horizontal="center" vertical="center"/>
      <protection locked="0"/>
    </xf>
    <xf numFmtId="178" fontId="2" fillId="0" borderId="8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179" fontId="9" fillId="0" borderId="0" xfId="0" applyNumberFormat="1" applyFont="1" applyAlignment="1" applyProtection="1">
      <alignment horizontal="center" vertical="center"/>
      <protection locked="0"/>
    </xf>
    <xf numFmtId="176" fontId="7" fillId="0" borderId="0" xfId="0" quotePrefix="1" applyNumberFormat="1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center" vertical="center"/>
      <protection locked="0"/>
    </xf>
    <xf numFmtId="176" fontId="9" fillId="0" borderId="0" xfId="0" applyNumberFormat="1" applyFont="1" applyAlignment="1" applyProtection="1">
      <alignment horizontal="center" vertical="center"/>
      <protection locked="0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20" fillId="3" borderId="2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7" fillId="0" borderId="0" xfId="1" applyFont="1" applyBorder="1" applyAlignment="1">
      <alignment horizontal="left" vertical="center"/>
    </xf>
    <xf numFmtId="0" fontId="9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</cellXfs>
  <cellStyles count="2">
    <cellStyle name="ハイパーリンク" xfId="1" builtinId="8"/>
    <cellStyle name="標準" xfId="0" builtinId="0"/>
  </cellStyles>
  <dxfs count="12">
    <dxf>
      <font>
        <strike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845D"/>
      <color rgb="FFFFFF99"/>
      <color rgb="FFEEE678"/>
      <color rgb="FFEE8012"/>
      <color rgb="FFFF1919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ctrlProps/ctrlProp1.xml><?xml version="1.0" encoding="utf-8"?>
<formControlPr xmlns="http://schemas.microsoft.com/office/spreadsheetml/2009/9/main" objectType="Radio" firstButton="1" fmlaLink="$AY$452" lockText="1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Radio" lockText="1"/>
</file>

<file path=xl/ctrlProps/ctrlProp12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Radio" lockText="1"/>
</file>

<file path=xl/ctrlProps/ctrlProp14.xml><?xml version="1.0" encoding="utf-8"?>
<formControlPr xmlns="http://schemas.microsoft.com/office/spreadsheetml/2009/9/main" objectType="Radio" firstButton="1" fmlaLink="$BY$452" lockText="1"/>
</file>

<file path=xl/ctrlProps/ctrlProp15.xml><?xml version="1.0" encoding="utf-8"?>
<formControlPr xmlns="http://schemas.microsoft.com/office/spreadsheetml/2009/9/main" objectType="Radio" lockText="1"/>
</file>

<file path=xl/ctrlProps/ctrlProp16.xml><?xml version="1.0" encoding="utf-8"?>
<formControlPr xmlns="http://schemas.microsoft.com/office/spreadsheetml/2009/9/main" objectType="Radio" lockText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fmlaLink="$CL$452" lockText="1"/>
</file>

<file path=xl/ctrlProps/ctrlProp19.xml><?xml version="1.0" encoding="utf-8"?>
<formControlPr xmlns="http://schemas.microsoft.com/office/spreadsheetml/2009/9/main" objectType="Radio" lockText="1"/>
</file>

<file path=xl/ctrlProps/ctrlProp2.xml><?xml version="1.0" encoding="utf-8"?>
<formControlPr xmlns="http://schemas.microsoft.com/office/spreadsheetml/2009/9/main" objectType="Radio" lockText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lockText="1"/>
</file>

<file path=xl/ctrlProps/ctrlProp22.xml><?xml version="1.0" encoding="utf-8"?>
<formControlPr xmlns="http://schemas.microsoft.com/office/spreadsheetml/2009/9/main" objectType="Radio" checked="Checked" firstButton="1" fmlaLink="$CY$452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BL$452" lockText="1"/>
</file>

<file path=xl/ctrlProps/ctrlProp9.xml><?xml version="1.0" encoding="utf-8"?>
<formControlPr xmlns="http://schemas.microsoft.com/office/spreadsheetml/2009/9/main" objectType="Radio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86</xdr:row>
          <xdr:rowOff>0</xdr:rowOff>
        </xdr:from>
        <xdr:to>
          <xdr:col>3</xdr:col>
          <xdr:colOff>124810</xdr:colOff>
          <xdr:row>87</xdr:row>
          <xdr:rowOff>124810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86</xdr:row>
          <xdr:rowOff>0</xdr:rowOff>
        </xdr:from>
        <xdr:to>
          <xdr:col>27</xdr:col>
          <xdr:colOff>0</xdr:colOff>
          <xdr:row>87</xdr:row>
          <xdr:rowOff>124810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105</xdr:row>
          <xdr:rowOff>0</xdr:rowOff>
        </xdr:from>
        <xdr:to>
          <xdr:col>3</xdr:col>
          <xdr:colOff>124810</xdr:colOff>
          <xdr:row>107</xdr:row>
          <xdr:rowOff>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105</xdr:row>
          <xdr:rowOff>0</xdr:rowOff>
        </xdr:from>
        <xdr:to>
          <xdr:col>27</xdr:col>
          <xdr:colOff>0</xdr:colOff>
          <xdr:row>107</xdr:row>
          <xdr:rowOff>0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124</xdr:row>
          <xdr:rowOff>0</xdr:rowOff>
        </xdr:from>
        <xdr:to>
          <xdr:col>3</xdr:col>
          <xdr:colOff>124810</xdr:colOff>
          <xdr:row>126</xdr:row>
          <xdr:rowOff>0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124</xdr:row>
          <xdr:rowOff>0</xdr:rowOff>
        </xdr:from>
        <xdr:to>
          <xdr:col>27</xdr:col>
          <xdr:colOff>0</xdr:colOff>
          <xdr:row>126</xdr:row>
          <xdr:rowOff>0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84</xdr:row>
          <xdr:rowOff>95250</xdr:rowOff>
        </xdr:from>
        <xdr:to>
          <xdr:col>47</xdr:col>
          <xdr:colOff>76200</xdr:colOff>
          <xdr:row>142</xdr:row>
          <xdr:rowOff>57150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161</xdr:row>
          <xdr:rowOff>0</xdr:rowOff>
        </xdr:from>
        <xdr:to>
          <xdr:col>3</xdr:col>
          <xdr:colOff>124810</xdr:colOff>
          <xdr:row>162</xdr:row>
          <xdr:rowOff>124810</xdr:rowOff>
        </xdr:to>
        <xdr:sp macro="" textlink="">
          <xdr:nvSpPr>
            <xdr:cNvPr id="1113" name="Option Button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161</xdr:row>
          <xdr:rowOff>0</xdr:rowOff>
        </xdr:from>
        <xdr:to>
          <xdr:col>27</xdr:col>
          <xdr:colOff>0</xdr:colOff>
          <xdr:row>162</xdr:row>
          <xdr:rowOff>124810</xdr:rowOff>
        </xdr:to>
        <xdr:sp macro="" textlink="">
          <xdr:nvSpPr>
            <xdr:cNvPr id="1114" name="Option Button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180</xdr:row>
          <xdr:rowOff>0</xdr:rowOff>
        </xdr:from>
        <xdr:to>
          <xdr:col>3</xdr:col>
          <xdr:colOff>124810</xdr:colOff>
          <xdr:row>182</xdr:row>
          <xdr:rowOff>0</xdr:rowOff>
        </xdr:to>
        <xdr:sp macro="" textlink="">
          <xdr:nvSpPr>
            <xdr:cNvPr id="1115" name="Option Button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180</xdr:row>
          <xdr:rowOff>0</xdr:rowOff>
        </xdr:from>
        <xdr:to>
          <xdr:col>27</xdr:col>
          <xdr:colOff>0</xdr:colOff>
          <xdr:row>182</xdr:row>
          <xdr:rowOff>0</xdr:rowOff>
        </xdr:to>
        <xdr:sp macro="" textlink="">
          <xdr:nvSpPr>
            <xdr:cNvPr id="1116" name="Option Button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199</xdr:row>
          <xdr:rowOff>0</xdr:rowOff>
        </xdr:from>
        <xdr:to>
          <xdr:col>3</xdr:col>
          <xdr:colOff>124810</xdr:colOff>
          <xdr:row>201</xdr:row>
          <xdr:rowOff>0</xdr:rowOff>
        </xdr:to>
        <xdr:sp macro="" textlink="">
          <xdr:nvSpPr>
            <xdr:cNvPr id="1117" name="Option Button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199</xdr:row>
          <xdr:rowOff>0</xdr:rowOff>
        </xdr:from>
        <xdr:to>
          <xdr:col>27</xdr:col>
          <xdr:colOff>0</xdr:colOff>
          <xdr:row>201</xdr:row>
          <xdr:rowOff>0</xdr:rowOff>
        </xdr:to>
        <xdr:sp macro="" textlink="">
          <xdr:nvSpPr>
            <xdr:cNvPr id="1118" name="Option Button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236</xdr:row>
          <xdr:rowOff>0</xdr:rowOff>
        </xdr:from>
        <xdr:to>
          <xdr:col>3</xdr:col>
          <xdr:colOff>124810</xdr:colOff>
          <xdr:row>238</xdr:row>
          <xdr:rowOff>0</xdr:rowOff>
        </xdr:to>
        <xdr:sp macro="" textlink="">
          <xdr:nvSpPr>
            <xdr:cNvPr id="1148" name="Option Button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236</xdr:row>
          <xdr:rowOff>0</xdr:rowOff>
        </xdr:from>
        <xdr:to>
          <xdr:col>27</xdr:col>
          <xdr:colOff>0</xdr:colOff>
          <xdr:row>238</xdr:row>
          <xdr:rowOff>0</xdr:rowOff>
        </xdr:to>
        <xdr:sp macro="" textlink="">
          <xdr:nvSpPr>
            <xdr:cNvPr id="1149" name="Option Button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255</xdr:row>
          <xdr:rowOff>0</xdr:rowOff>
        </xdr:from>
        <xdr:to>
          <xdr:col>3</xdr:col>
          <xdr:colOff>124810</xdr:colOff>
          <xdr:row>257</xdr:row>
          <xdr:rowOff>0</xdr:rowOff>
        </xdr:to>
        <xdr:sp macro="" textlink="">
          <xdr:nvSpPr>
            <xdr:cNvPr id="1150" name="Option Button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235</xdr:row>
          <xdr:rowOff>0</xdr:rowOff>
        </xdr:from>
        <xdr:to>
          <xdr:col>47</xdr:col>
          <xdr:colOff>95250</xdr:colOff>
          <xdr:row>273</xdr:row>
          <xdr:rowOff>47625</xdr:rowOff>
        </xdr:to>
        <xdr:sp macro="" textlink="">
          <xdr:nvSpPr>
            <xdr:cNvPr id="1155" name="Group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278</xdr:row>
          <xdr:rowOff>0</xdr:rowOff>
        </xdr:from>
        <xdr:to>
          <xdr:col>3</xdr:col>
          <xdr:colOff>124810</xdr:colOff>
          <xdr:row>280</xdr:row>
          <xdr:rowOff>0</xdr:rowOff>
        </xdr:to>
        <xdr:sp macro="" textlink="">
          <xdr:nvSpPr>
            <xdr:cNvPr id="1167" name="Option Button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278</xdr:row>
          <xdr:rowOff>0</xdr:rowOff>
        </xdr:from>
        <xdr:to>
          <xdr:col>27</xdr:col>
          <xdr:colOff>0</xdr:colOff>
          <xdr:row>280</xdr:row>
          <xdr:rowOff>0</xdr:rowOff>
        </xdr:to>
        <xdr:sp macro="" textlink="">
          <xdr:nvSpPr>
            <xdr:cNvPr id="1168" name="Option Button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159</xdr:row>
          <xdr:rowOff>114300</xdr:rowOff>
        </xdr:from>
        <xdr:to>
          <xdr:col>47</xdr:col>
          <xdr:colOff>104775</xdr:colOff>
          <xdr:row>217</xdr:row>
          <xdr:rowOff>38100</xdr:rowOff>
        </xdr:to>
        <xdr:sp macro="" textlink="">
          <xdr:nvSpPr>
            <xdr:cNvPr id="1211" name="Group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255</xdr:row>
          <xdr:rowOff>0</xdr:rowOff>
        </xdr:from>
        <xdr:to>
          <xdr:col>27</xdr:col>
          <xdr:colOff>0</xdr:colOff>
          <xdr:row>257</xdr:row>
          <xdr:rowOff>0</xdr:rowOff>
        </xdr:to>
        <xdr:sp macro="" textlink="">
          <xdr:nvSpPr>
            <xdr:cNvPr id="1212" name="Option Button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337</xdr:row>
          <xdr:rowOff>85725</xdr:rowOff>
        </xdr:from>
        <xdr:to>
          <xdr:col>41</xdr:col>
          <xdr:colOff>57150</xdr:colOff>
          <xdr:row>339</xdr:row>
          <xdr:rowOff>66675</xdr:rowOff>
        </xdr:to>
        <xdr:sp macro="" textlink="">
          <xdr:nvSpPr>
            <xdr:cNvPr id="1213" name="Option Button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出入口側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339</xdr:row>
          <xdr:rowOff>95250</xdr:rowOff>
        </xdr:from>
        <xdr:to>
          <xdr:col>41</xdr:col>
          <xdr:colOff>57150</xdr:colOff>
          <xdr:row>341</xdr:row>
          <xdr:rowOff>76200</xdr:rowOff>
        </xdr:to>
        <xdr:sp macro="" textlink="">
          <xdr:nvSpPr>
            <xdr:cNvPr id="1214" name="Option Button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かご中央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341</xdr:row>
          <xdr:rowOff>104775</xdr:rowOff>
        </xdr:from>
        <xdr:to>
          <xdr:col>41</xdr:col>
          <xdr:colOff>57150</xdr:colOff>
          <xdr:row>343</xdr:row>
          <xdr:rowOff>85725</xdr:rowOff>
        </xdr:to>
        <xdr:sp macro="" textlink="">
          <xdr:nvSpPr>
            <xdr:cNvPr id="1215" name="Option Button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後ろ側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335</xdr:row>
          <xdr:rowOff>0</xdr:rowOff>
        </xdr:from>
        <xdr:to>
          <xdr:col>46</xdr:col>
          <xdr:colOff>0</xdr:colOff>
          <xdr:row>344</xdr:row>
          <xdr:rowOff>76200</xdr:rowOff>
        </xdr:to>
        <xdr:sp macro="" textlink="">
          <xdr:nvSpPr>
            <xdr:cNvPr id="1216" name="Group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192</a:t>
              </a:r>
            </a:p>
          </xdr:txBody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info@maruto-ev.c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CA7E-7135-4D01-9249-1D1952B479CB}">
  <sheetPr codeName="Sheet1"/>
  <dimension ref="B1:IJ537"/>
  <sheetViews>
    <sheetView showGridLines="0" showRowColHeaders="0" tabSelected="1" view="pageBreakPreview" zoomScale="145" zoomScaleNormal="130" zoomScaleSheetLayoutView="145" workbookViewId="0">
      <selection activeCell="S8" sqref="S8:AS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8.75" x14ac:dyDescent="0.4"/>
  <cols>
    <col min="1" max="1" width="1.625" customWidth="1"/>
    <col min="2" max="49" width="1.625" style="1" customWidth="1"/>
    <col min="50" max="245" width="1.625" customWidth="1"/>
  </cols>
  <sheetData>
    <row r="1" spans="2:244" ht="9" customHeight="1" x14ac:dyDescent="0.4"/>
    <row r="2" spans="2:244" ht="9.9499999999999993" customHeight="1" x14ac:dyDescent="0.4">
      <c r="B2" s="88" t="e" vm="1">
        <v>#VALUE!</v>
      </c>
      <c r="C2" s="89"/>
      <c r="D2" s="89"/>
      <c r="E2" s="89"/>
      <c r="F2" s="89"/>
      <c r="G2" s="89"/>
      <c r="H2" s="89"/>
      <c r="I2" s="89"/>
      <c r="J2" s="89"/>
      <c r="K2" s="89"/>
      <c r="L2" s="90"/>
      <c r="M2" s="67" t="s">
        <v>0</v>
      </c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9"/>
      <c r="AL2" s="110" t="s">
        <v>151</v>
      </c>
      <c r="AM2" s="111"/>
      <c r="AN2" s="111"/>
      <c r="AO2" s="111"/>
      <c r="AP2" s="111"/>
      <c r="AQ2" s="111"/>
      <c r="AR2" s="111"/>
      <c r="AS2" s="111"/>
      <c r="AT2" s="111"/>
      <c r="AU2" s="111"/>
      <c r="AV2" s="112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</row>
    <row r="3" spans="2:244" ht="9.9499999999999993" customHeight="1" x14ac:dyDescent="0.4">
      <c r="B3" s="91"/>
      <c r="C3" s="92"/>
      <c r="D3" s="92"/>
      <c r="E3" s="92"/>
      <c r="F3" s="92"/>
      <c r="G3" s="92"/>
      <c r="H3" s="92"/>
      <c r="I3" s="92"/>
      <c r="J3" s="92"/>
      <c r="K3" s="92"/>
      <c r="L3" s="93"/>
      <c r="M3" s="97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9"/>
      <c r="AL3" s="113"/>
      <c r="AM3" s="114"/>
      <c r="AN3" s="114"/>
      <c r="AO3" s="114"/>
      <c r="AP3" s="114"/>
      <c r="AQ3" s="114"/>
      <c r="AR3" s="114"/>
      <c r="AS3" s="114"/>
      <c r="AT3" s="114"/>
      <c r="AU3" s="114"/>
      <c r="AV3" s="115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</row>
    <row r="4" spans="2:244" ht="9.9499999999999993" customHeight="1" x14ac:dyDescent="0.4">
      <c r="B4" s="91"/>
      <c r="C4" s="92"/>
      <c r="D4" s="92"/>
      <c r="E4" s="92"/>
      <c r="F4" s="92"/>
      <c r="G4" s="92"/>
      <c r="H4" s="92"/>
      <c r="I4" s="92"/>
      <c r="J4" s="92"/>
      <c r="K4" s="92"/>
      <c r="L4" s="93"/>
      <c r="M4" s="97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9"/>
      <c r="AL4" s="67" t="s">
        <v>111</v>
      </c>
      <c r="AM4" s="68"/>
      <c r="AN4" s="68"/>
      <c r="AO4" s="68"/>
      <c r="AP4" s="68"/>
      <c r="AQ4" s="68"/>
      <c r="AR4" s="68"/>
      <c r="AS4" s="68"/>
      <c r="AT4" s="68"/>
      <c r="AU4" s="68"/>
      <c r="AV4" s="69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</row>
    <row r="5" spans="2:244" ht="9.9499999999999993" customHeight="1" x14ac:dyDescent="0.4">
      <c r="B5" s="94"/>
      <c r="C5" s="95"/>
      <c r="D5" s="95"/>
      <c r="E5" s="95"/>
      <c r="F5" s="95"/>
      <c r="G5" s="95"/>
      <c r="H5" s="95"/>
      <c r="I5" s="95"/>
      <c r="J5" s="95"/>
      <c r="K5" s="95"/>
      <c r="L5" s="96"/>
      <c r="M5" s="70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2"/>
      <c r="AL5" s="70"/>
      <c r="AM5" s="71"/>
      <c r="AN5" s="71"/>
      <c r="AO5" s="71"/>
      <c r="AP5" s="71"/>
      <c r="AQ5" s="71"/>
      <c r="AR5" s="71"/>
      <c r="AS5" s="71"/>
      <c r="AT5" s="71"/>
      <c r="AU5" s="71"/>
      <c r="AV5" s="7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</row>
    <row r="6" spans="2:244" ht="9.9499999999999993" customHeight="1" x14ac:dyDescent="0.4"/>
    <row r="7" spans="2:244" ht="9.9499999999999993" customHeight="1" x14ac:dyDescent="0.4"/>
    <row r="8" spans="2:244" ht="9.9499999999999993" customHeight="1" x14ac:dyDescent="0.4">
      <c r="E8" s="103" t="s">
        <v>150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2" t="s">
        <v>9</v>
      </c>
      <c r="R8" s="102"/>
      <c r="S8" s="104">
        <f ca="1">NOW()</f>
        <v>46250.150605671297</v>
      </c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</row>
    <row r="9" spans="2:244" ht="9.9499999999999993" customHeight="1" x14ac:dyDescent="0.4"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2"/>
      <c r="R9" s="102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</row>
    <row r="10" spans="2:244" ht="9.9499999999999993" customHeight="1" x14ac:dyDescent="0.4">
      <c r="E10" s="103" t="s">
        <v>1</v>
      </c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2" t="s">
        <v>9</v>
      </c>
      <c r="R10" s="102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</row>
    <row r="11" spans="2:244" ht="9.9499999999999993" customHeight="1" x14ac:dyDescent="0.4"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2"/>
      <c r="R11" s="102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</row>
    <row r="12" spans="2:244" ht="9.9499999999999993" customHeight="1" x14ac:dyDescent="0.4">
      <c r="E12" s="103" t="s">
        <v>12</v>
      </c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2" t="s">
        <v>9</v>
      </c>
      <c r="R12" s="102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HS12" s="11"/>
      <c r="HT12" s="11"/>
      <c r="HU12" s="11"/>
      <c r="IB12" s="11"/>
      <c r="IC12" s="11"/>
      <c r="ID12" s="11"/>
    </row>
    <row r="13" spans="2:244" ht="9.9499999999999993" customHeight="1" x14ac:dyDescent="0.4"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2"/>
      <c r="R13" s="102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HS13" s="11"/>
      <c r="HT13" s="11"/>
      <c r="HU13" s="11"/>
      <c r="IB13" s="11"/>
      <c r="IC13" s="11"/>
      <c r="ID13" s="11"/>
    </row>
    <row r="14" spans="2:244" ht="9.9499999999999993" customHeight="1" x14ac:dyDescent="0.4">
      <c r="E14" s="103" t="s">
        <v>2</v>
      </c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2" t="s">
        <v>9</v>
      </c>
      <c r="R14" s="102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HS14" s="11"/>
      <c r="HT14" s="11"/>
      <c r="HU14" s="11"/>
      <c r="IB14" s="11"/>
      <c r="IC14" s="11"/>
      <c r="ID14" s="11"/>
    </row>
    <row r="15" spans="2:244" ht="9.9499999999999993" customHeight="1" x14ac:dyDescent="0.4"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2"/>
      <c r="R15" s="102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HS15" s="11"/>
      <c r="HT15" s="11"/>
      <c r="HU15" s="11"/>
      <c r="IB15" s="11"/>
      <c r="IC15" s="11"/>
      <c r="ID15" s="11"/>
    </row>
    <row r="16" spans="2:244" ht="9.9499999999999993" customHeight="1" x14ac:dyDescent="0.4">
      <c r="E16" s="103" t="s">
        <v>3</v>
      </c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2" t="s">
        <v>9</v>
      </c>
      <c r="R16" s="102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HS16" s="11"/>
      <c r="HT16" s="11"/>
      <c r="HU16" s="11"/>
      <c r="IB16" s="11"/>
      <c r="IC16" s="11"/>
      <c r="ID16" s="11"/>
    </row>
    <row r="17" spans="5:238" ht="9.9499999999999993" customHeight="1" x14ac:dyDescent="0.4"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2"/>
      <c r="R17" s="102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HS17" s="11"/>
      <c r="HT17" s="11"/>
      <c r="HU17" s="11"/>
      <c r="IB17" s="11"/>
      <c r="IC17" s="11"/>
      <c r="ID17" s="11"/>
    </row>
    <row r="18" spans="5:238" ht="9.9499999999999993" customHeight="1" x14ac:dyDescent="0.4">
      <c r="E18" s="103" t="s">
        <v>4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2" t="s">
        <v>9</v>
      </c>
      <c r="R18" s="102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HS18" s="11"/>
      <c r="HT18" s="11"/>
      <c r="HU18" s="11"/>
      <c r="IB18" s="11"/>
      <c r="IC18" s="11"/>
      <c r="ID18" s="11"/>
    </row>
    <row r="19" spans="5:238" ht="9.9499999999999993" customHeight="1" x14ac:dyDescent="0.4"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2"/>
      <c r="R19" s="102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HS19" s="11"/>
      <c r="HT19" s="11"/>
      <c r="HU19" s="11"/>
      <c r="IB19" s="11"/>
      <c r="IC19" s="11"/>
      <c r="ID19" s="11"/>
    </row>
    <row r="20" spans="5:238" ht="9.9499999999999993" customHeight="1" x14ac:dyDescent="0.4">
      <c r="E20" s="103" t="s">
        <v>5</v>
      </c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2" t="s">
        <v>9</v>
      </c>
      <c r="R20" s="102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HS20" s="11"/>
      <c r="HT20" s="11"/>
      <c r="HU20" s="11"/>
      <c r="IB20" s="11"/>
      <c r="IC20" s="11"/>
      <c r="ID20" s="11"/>
    </row>
    <row r="21" spans="5:238" ht="9.9499999999999993" customHeight="1" x14ac:dyDescent="0.4"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2"/>
      <c r="R21" s="102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HS21" s="11"/>
      <c r="HT21" s="11"/>
      <c r="HU21" s="11"/>
      <c r="IB21" s="11"/>
      <c r="IC21" s="11"/>
      <c r="ID21" s="11"/>
    </row>
    <row r="22" spans="5:238" ht="9.9499999999999993" customHeight="1" x14ac:dyDescent="0.4">
      <c r="E22" s="103" t="s">
        <v>11</v>
      </c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2" t="s">
        <v>9</v>
      </c>
      <c r="R22" s="102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HS22" s="11"/>
      <c r="HT22" s="11"/>
      <c r="HU22" s="11"/>
      <c r="IB22" s="11"/>
      <c r="IC22" s="11"/>
      <c r="ID22" s="11"/>
    </row>
    <row r="23" spans="5:238" ht="9.9499999999999993" customHeight="1" x14ac:dyDescent="0.4"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2"/>
      <c r="R23" s="102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HS23" s="11"/>
      <c r="HT23" s="11"/>
      <c r="HU23" s="11"/>
      <c r="IB23" s="11"/>
      <c r="IC23" s="11"/>
      <c r="ID23" s="11"/>
    </row>
    <row r="24" spans="5:238" ht="9.9499999999999993" customHeight="1" x14ac:dyDescent="0.4">
      <c r="E24" s="103" t="s">
        <v>6</v>
      </c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2" t="s">
        <v>9</v>
      </c>
      <c r="R24" s="102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HS24" s="11"/>
      <c r="HT24" s="11"/>
      <c r="HU24" s="11"/>
      <c r="IB24" s="11"/>
      <c r="IC24" s="11"/>
      <c r="ID24" s="11"/>
    </row>
    <row r="25" spans="5:238" ht="9.9499999999999993" customHeight="1" x14ac:dyDescent="0.4"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2"/>
      <c r="R25" s="102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HS25" s="11"/>
      <c r="HT25" s="11"/>
      <c r="HU25" s="11"/>
      <c r="IB25" s="11"/>
      <c r="IC25" s="11"/>
      <c r="ID25" s="11"/>
    </row>
    <row r="26" spans="5:238" ht="9.9499999999999993" customHeight="1" x14ac:dyDescent="0.4">
      <c r="E26" s="103" t="s">
        <v>18</v>
      </c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2" t="s">
        <v>9</v>
      </c>
      <c r="R26" s="102"/>
      <c r="S26" s="101" t="s">
        <v>147</v>
      </c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HS26" s="11"/>
      <c r="HT26" s="11"/>
      <c r="HU26" s="11"/>
      <c r="IB26" s="11"/>
      <c r="IC26" s="11"/>
      <c r="ID26" s="11"/>
    </row>
    <row r="27" spans="5:238" ht="9.9499999999999993" customHeight="1" x14ac:dyDescent="0.4"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2"/>
      <c r="R27" s="102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HS27" s="11"/>
      <c r="HT27" s="11"/>
      <c r="HU27" s="11"/>
      <c r="IB27" s="11"/>
      <c r="IC27" s="11"/>
      <c r="ID27" s="11"/>
    </row>
    <row r="28" spans="5:238" ht="9.9499999999999993" customHeight="1" x14ac:dyDescent="0.4">
      <c r="E28" s="103" t="s">
        <v>7</v>
      </c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2" t="s">
        <v>9</v>
      </c>
      <c r="R28" s="102"/>
      <c r="S28" s="101"/>
      <c r="T28" s="101"/>
      <c r="U28" s="101"/>
      <c r="V28" s="101"/>
      <c r="W28" s="101"/>
      <c r="X28" s="101"/>
      <c r="Y28" s="101"/>
      <c r="Z28" s="101"/>
      <c r="AA28" s="102" t="s">
        <v>10</v>
      </c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HS28" s="11"/>
      <c r="HT28" s="11"/>
      <c r="HU28" s="11"/>
      <c r="IB28" s="11"/>
      <c r="IC28" s="11"/>
      <c r="ID28" s="11"/>
    </row>
    <row r="29" spans="5:238" ht="9.9499999999999993" customHeight="1" x14ac:dyDescent="0.4"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2"/>
      <c r="R29" s="102"/>
      <c r="S29" s="101"/>
      <c r="T29" s="101"/>
      <c r="U29" s="101"/>
      <c r="V29" s="101"/>
      <c r="W29" s="101"/>
      <c r="X29" s="101"/>
      <c r="Y29" s="101"/>
      <c r="Z29" s="101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HS29" s="11"/>
      <c r="HT29" s="11"/>
      <c r="HU29" s="11"/>
      <c r="IB29" s="11"/>
      <c r="IC29" s="11"/>
      <c r="ID29" s="11"/>
    </row>
    <row r="30" spans="5:238" ht="9.9499999999999993" customHeight="1" x14ac:dyDescent="0.4">
      <c r="E30" s="103" t="s">
        <v>8</v>
      </c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2" t="s">
        <v>9</v>
      </c>
      <c r="R30" s="102"/>
      <c r="S30" s="101"/>
      <c r="T30" s="101"/>
      <c r="U30" s="101"/>
      <c r="V30" s="101"/>
      <c r="W30" s="101"/>
      <c r="X30" s="101"/>
      <c r="Y30" s="101"/>
      <c r="Z30" s="101"/>
      <c r="AA30" s="102" t="s">
        <v>10</v>
      </c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HS30" s="11"/>
      <c r="HT30" s="11"/>
      <c r="HU30" s="11"/>
      <c r="IB30" s="11"/>
      <c r="IC30" s="11"/>
      <c r="ID30" s="11"/>
    </row>
    <row r="31" spans="5:238" ht="9.9499999999999993" customHeight="1" x14ac:dyDescent="0.4"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2"/>
      <c r="R31" s="102"/>
      <c r="S31" s="101"/>
      <c r="T31" s="101"/>
      <c r="U31" s="101"/>
      <c r="V31" s="101"/>
      <c r="W31" s="101"/>
      <c r="X31" s="101"/>
      <c r="Y31" s="101"/>
      <c r="Z31" s="101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HS31" s="11"/>
      <c r="HT31" s="11"/>
      <c r="HU31" s="11"/>
      <c r="IB31" s="11"/>
      <c r="IC31" s="11"/>
      <c r="ID31" s="11"/>
    </row>
    <row r="32" spans="5:238" ht="9.9499999999999993" customHeight="1" x14ac:dyDescent="0.4">
      <c r="E32" s="103" t="s">
        <v>142</v>
      </c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2" t="s">
        <v>9</v>
      </c>
      <c r="R32" s="102"/>
      <c r="S32" s="158" t="b">
        <v>0</v>
      </c>
      <c r="T32" s="158"/>
      <c r="U32" s="145" t="s">
        <v>144</v>
      </c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HS32" s="11"/>
      <c r="HT32" s="11"/>
      <c r="HU32" s="11"/>
      <c r="IB32" s="11"/>
      <c r="IC32" s="11"/>
      <c r="ID32" s="11"/>
    </row>
    <row r="33" spans="3:238" ht="9.9499999999999993" customHeight="1" x14ac:dyDescent="0.4"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2"/>
      <c r="R33" s="102"/>
      <c r="S33" s="158"/>
      <c r="T33" s="158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HS33" s="11"/>
      <c r="HT33" s="11"/>
      <c r="HU33" s="11"/>
      <c r="IB33" s="11"/>
      <c r="IC33" s="11"/>
      <c r="ID33" s="11"/>
    </row>
    <row r="34" spans="3:238" ht="9.9499999999999993" customHeight="1" x14ac:dyDescent="0.4"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2"/>
      <c r="R34" s="102"/>
      <c r="S34" s="158" t="b">
        <v>0</v>
      </c>
      <c r="T34" s="158"/>
      <c r="U34" s="145" t="s">
        <v>143</v>
      </c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HS34" s="11"/>
      <c r="HT34" s="11"/>
      <c r="HU34" s="11"/>
      <c r="IB34" s="11"/>
      <c r="IC34" s="11"/>
      <c r="ID34" s="11"/>
    </row>
    <row r="35" spans="3:238" ht="9.9499999999999993" customHeight="1" x14ac:dyDescent="0.4">
      <c r="C35" s="8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2"/>
      <c r="R35" s="102"/>
      <c r="S35" s="158"/>
      <c r="T35" s="158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HS35" s="11"/>
      <c r="HT35" s="11"/>
      <c r="HU35" s="11"/>
      <c r="IB35" s="11"/>
      <c r="IC35" s="11"/>
      <c r="ID35" s="11"/>
    </row>
    <row r="36" spans="3:238" ht="9.9499999999999993" customHeight="1" x14ac:dyDescent="0.4"/>
    <row r="37" spans="3:238" ht="9.9499999999999993" customHeight="1" x14ac:dyDescent="0.4"/>
    <row r="38" spans="3:238" ht="9.9499999999999993" customHeight="1" x14ac:dyDescent="0.4"/>
    <row r="39" spans="3:238" ht="9.9499999999999993" customHeight="1" x14ac:dyDescent="0.4"/>
    <row r="40" spans="3:238" ht="9.9499999999999993" customHeight="1" x14ac:dyDescent="0.4">
      <c r="C40" s="45" t="s">
        <v>118</v>
      </c>
      <c r="D40" s="45"/>
      <c r="E40" s="45"/>
      <c r="F40" s="45"/>
      <c r="H40" s="46" t="s">
        <v>119</v>
      </c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R40" s="46" t="s">
        <v>120</v>
      </c>
      <c r="AS40" s="46"/>
      <c r="AT40" s="46"/>
      <c r="AU40" s="46"/>
    </row>
    <row r="41" spans="3:238" ht="9.9499999999999993" customHeight="1" x14ac:dyDescent="0.4">
      <c r="C41" s="45"/>
      <c r="D41" s="45"/>
      <c r="E41" s="45"/>
      <c r="F41" s="45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R41" s="46"/>
      <c r="AS41" s="46"/>
      <c r="AT41" s="46"/>
      <c r="AU41" s="46"/>
    </row>
    <row r="42" spans="3:238" ht="9.9499999999999993" customHeight="1" x14ac:dyDescent="0.4">
      <c r="C42" s="40" t="s">
        <v>30</v>
      </c>
      <c r="D42" s="41"/>
      <c r="E42" s="41"/>
      <c r="F42" s="41"/>
      <c r="H42" s="42" t="s">
        <v>121</v>
      </c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R42" s="43" t="s">
        <v>122</v>
      </c>
      <c r="AS42" s="44"/>
      <c r="AT42" s="44"/>
      <c r="AU42" s="44"/>
    </row>
    <row r="43" spans="3:238" ht="9.9499999999999993" customHeight="1" x14ac:dyDescent="0.4">
      <c r="C43" s="40"/>
      <c r="D43" s="41"/>
      <c r="E43" s="41"/>
      <c r="F43" s="41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R43" s="43"/>
      <c r="AS43" s="44"/>
      <c r="AT43" s="44"/>
      <c r="AU43" s="44"/>
    </row>
    <row r="44" spans="3:238" ht="9.9499999999999993" customHeight="1" x14ac:dyDescent="0.4">
      <c r="C44" s="41"/>
      <c r="D44" s="41"/>
      <c r="E44" s="41"/>
      <c r="F44" s="41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R44" s="44"/>
      <c r="AS44" s="44"/>
      <c r="AT44" s="44"/>
      <c r="AU44" s="44"/>
    </row>
    <row r="45" spans="3:238" ht="9.9499999999999993" customHeight="1" x14ac:dyDescent="0.4">
      <c r="C45" s="40" t="s">
        <v>123</v>
      </c>
      <c r="D45" s="41"/>
      <c r="E45" s="41"/>
      <c r="F45" s="41"/>
      <c r="H45" s="42" t="s">
        <v>124</v>
      </c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R45" s="43" t="s">
        <v>125</v>
      </c>
      <c r="AS45" s="44"/>
      <c r="AT45" s="44"/>
      <c r="AU45" s="44"/>
    </row>
    <row r="46" spans="3:238" ht="9.9499999999999993" customHeight="1" x14ac:dyDescent="0.4">
      <c r="C46" s="40"/>
      <c r="D46" s="41"/>
      <c r="E46" s="41"/>
      <c r="F46" s="41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R46" s="43"/>
      <c r="AS46" s="44"/>
      <c r="AT46" s="44"/>
      <c r="AU46" s="44"/>
    </row>
    <row r="47" spans="3:238" ht="9.9499999999999993" customHeight="1" x14ac:dyDescent="0.4">
      <c r="C47" s="41"/>
      <c r="D47" s="41"/>
      <c r="E47" s="41"/>
      <c r="F47" s="41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R47" s="44"/>
      <c r="AS47" s="44"/>
      <c r="AT47" s="44"/>
      <c r="AU47" s="44"/>
    </row>
    <row r="48" spans="3:238" ht="9.9499999999999993" customHeight="1" x14ac:dyDescent="0.4">
      <c r="C48" s="40" t="s">
        <v>126</v>
      </c>
      <c r="D48" s="41"/>
      <c r="E48" s="41"/>
      <c r="F48" s="41"/>
      <c r="H48" s="42" t="s">
        <v>127</v>
      </c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R48" s="43" t="s">
        <v>128</v>
      </c>
      <c r="AS48" s="44"/>
      <c r="AT48" s="44"/>
      <c r="AU48" s="44"/>
    </row>
    <row r="49" spans="3:195" ht="9.9499999999999993" customHeight="1" x14ac:dyDescent="0.4">
      <c r="C49" s="40"/>
      <c r="D49" s="41"/>
      <c r="E49" s="41"/>
      <c r="F49" s="41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R49" s="43"/>
      <c r="AS49" s="44"/>
      <c r="AT49" s="44"/>
      <c r="AU49" s="44"/>
    </row>
    <row r="50" spans="3:195" ht="9.9499999999999993" customHeight="1" x14ac:dyDescent="0.4">
      <c r="C50" s="41"/>
      <c r="D50" s="41"/>
      <c r="E50" s="41"/>
      <c r="F50" s="41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R50" s="44"/>
      <c r="AS50" s="44"/>
      <c r="AT50" s="44"/>
      <c r="AU50" s="44"/>
    </row>
    <row r="51" spans="3:195" ht="9.9499999999999993" customHeight="1" x14ac:dyDescent="0.4">
      <c r="C51" s="40" t="s">
        <v>126</v>
      </c>
      <c r="D51" s="41"/>
      <c r="E51" s="41"/>
      <c r="F51" s="41"/>
      <c r="H51" s="42" t="s">
        <v>129</v>
      </c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R51" s="43" t="s">
        <v>128</v>
      </c>
      <c r="AS51" s="44"/>
      <c r="AT51" s="44"/>
      <c r="AU51" s="44"/>
    </row>
    <row r="52" spans="3:195" ht="9.9499999999999993" customHeight="1" x14ac:dyDescent="0.4">
      <c r="C52" s="40"/>
      <c r="D52" s="41"/>
      <c r="E52" s="41"/>
      <c r="F52" s="41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R52" s="43"/>
      <c r="AS52" s="44"/>
      <c r="AT52" s="44"/>
      <c r="AU52" s="44"/>
    </row>
    <row r="53" spans="3:195" ht="9.9499999999999993" customHeight="1" x14ac:dyDescent="0.4">
      <c r="C53" s="41"/>
      <c r="D53" s="41"/>
      <c r="E53" s="41"/>
      <c r="F53" s="41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R53" s="44"/>
      <c r="AS53" s="44"/>
      <c r="AT53" s="44"/>
      <c r="AU53" s="44"/>
    </row>
    <row r="54" spans="3:195" ht="9.9499999999999993" customHeight="1" x14ac:dyDescent="0.4">
      <c r="C54" s="40" t="s">
        <v>37</v>
      </c>
      <c r="D54" s="41"/>
      <c r="E54" s="41"/>
      <c r="F54" s="41"/>
      <c r="H54" s="42" t="s">
        <v>130</v>
      </c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R54" s="43" t="s">
        <v>131</v>
      </c>
      <c r="AS54" s="44"/>
      <c r="AT54" s="44"/>
      <c r="AU54" s="44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</row>
    <row r="55" spans="3:195" ht="9.9499999999999993" customHeight="1" x14ac:dyDescent="0.4">
      <c r="C55" s="40"/>
      <c r="D55" s="41"/>
      <c r="E55" s="41"/>
      <c r="F55" s="41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R55" s="43"/>
      <c r="AS55" s="44"/>
      <c r="AT55" s="44"/>
      <c r="AU55" s="44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</row>
    <row r="56" spans="3:195" ht="9.9499999999999993" customHeight="1" x14ac:dyDescent="0.4">
      <c r="C56" s="41"/>
      <c r="D56" s="41"/>
      <c r="E56" s="41"/>
      <c r="F56" s="41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R56" s="44"/>
      <c r="AS56" s="44"/>
      <c r="AT56" s="44"/>
      <c r="AU56" s="44"/>
    </row>
    <row r="57" spans="3:195" ht="9.9499999999999993" customHeight="1" x14ac:dyDescent="0.4">
      <c r="C57" s="40" t="s">
        <v>132</v>
      </c>
      <c r="D57" s="41"/>
      <c r="E57" s="41"/>
      <c r="F57" s="41"/>
      <c r="H57" s="42" t="s">
        <v>133</v>
      </c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R57" s="43" t="s">
        <v>134</v>
      </c>
      <c r="AS57" s="44"/>
      <c r="AT57" s="44"/>
      <c r="AU57" s="44"/>
    </row>
    <row r="58" spans="3:195" ht="9.9499999999999993" customHeight="1" x14ac:dyDescent="0.4">
      <c r="C58" s="40"/>
      <c r="D58" s="41"/>
      <c r="E58" s="41"/>
      <c r="F58" s="41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R58" s="43"/>
      <c r="AS58" s="44"/>
      <c r="AT58" s="44"/>
      <c r="AU58" s="44"/>
    </row>
    <row r="59" spans="3:195" ht="9.9499999999999993" customHeight="1" x14ac:dyDescent="0.4">
      <c r="C59" s="41"/>
      <c r="D59" s="41"/>
      <c r="E59" s="41"/>
      <c r="F59" s="41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R59" s="44"/>
      <c r="AS59" s="44"/>
      <c r="AT59" s="44"/>
      <c r="AU59" s="44"/>
    </row>
    <row r="60" spans="3:195" ht="9.9499999999999993" customHeight="1" x14ac:dyDescent="0.4"/>
    <row r="61" spans="3:195" ht="9.9499999999999993" customHeight="1" x14ac:dyDescent="0.4"/>
    <row r="62" spans="3:195" ht="9.9499999999999993" customHeight="1" x14ac:dyDescent="0.4">
      <c r="C62" s="1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4"/>
    </row>
    <row r="63" spans="3:195" ht="9.9499999999999993" customHeight="1" x14ac:dyDescent="0.4">
      <c r="C63" s="15"/>
      <c r="D63" s="155" t="s">
        <v>140</v>
      </c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6"/>
    </row>
    <row r="64" spans="3:195" ht="9.9499999999999993" customHeight="1" x14ac:dyDescent="0.4">
      <c r="C64" s="15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6"/>
    </row>
    <row r="65" spans="2:244" ht="9.9499999999999993" customHeight="1" x14ac:dyDescent="0.4">
      <c r="C65" s="15"/>
      <c r="D65" s="155" t="s">
        <v>146</v>
      </c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6"/>
    </row>
    <row r="66" spans="2:244" ht="9.9499999999999993" customHeight="1" x14ac:dyDescent="0.4">
      <c r="C66" s="15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6"/>
    </row>
    <row r="67" spans="2:244" ht="9.9499999999999993" customHeight="1" x14ac:dyDescent="0.4">
      <c r="C67" s="15"/>
      <c r="D67" s="156" t="s">
        <v>149</v>
      </c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6"/>
    </row>
    <row r="68" spans="2:244" ht="9.9499999999999993" customHeight="1" x14ac:dyDescent="0.4">
      <c r="C68" s="15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6"/>
    </row>
    <row r="69" spans="2:244" ht="9.9499999999999993" customHeight="1" x14ac:dyDescent="0.4">
      <c r="C69" s="15"/>
      <c r="D69" s="155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6"/>
    </row>
    <row r="70" spans="2:244" ht="9.9499999999999993" customHeight="1" x14ac:dyDescent="0.4">
      <c r="C70" s="15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6"/>
    </row>
    <row r="71" spans="2:244" ht="9.9499999999999993" customHeight="1" x14ac:dyDescent="0.4">
      <c r="C71" s="15"/>
      <c r="D71" s="157" t="s">
        <v>141</v>
      </c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6"/>
    </row>
    <row r="72" spans="2:244" ht="9.9499999999999993" customHeight="1" x14ac:dyDescent="0.4">
      <c r="C72" s="15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6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2:244" ht="9.9499999999999993" customHeight="1" x14ac:dyDescent="0.4">
      <c r="C73" s="17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2:244" ht="9.9499999999999993" customHeight="1" x14ac:dyDescent="0.4"/>
    <row r="75" spans="2:244" ht="9.9499999999999993" customHeight="1" x14ac:dyDescent="0.4"/>
    <row r="76" spans="2:244" ht="9" customHeight="1" x14ac:dyDescent="0.4"/>
    <row r="77" spans="2:244" ht="9.9499999999999993" customHeight="1" x14ac:dyDescent="0.4">
      <c r="B77" s="88" t="e" vm="1">
        <v>#VALUE!</v>
      </c>
      <c r="C77" s="89"/>
      <c r="D77" s="89"/>
      <c r="E77" s="89"/>
      <c r="F77" s="89"/>
      <c r="G77" s="89"/>
      <c r="H77" s="89"/>
      <c r="I77" s="89"/>
      <c r="J77" s="89"/>
      <c r="K77" s="89"/>
      <c r="L77" s="90"/>
      <c r="M77" s="67" t="s">
        <v>135</v>
      </c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9"/>
      <c r="AL77" s="2"/>
      <c r="AM77" s="3"/>
      <c r="AN77" s="3"/>
      <c r="AO77" s="3"/>
      <c r="AP77" s="3"/>
      <c r="AQ77" s="3"/>
      <c r="AR77" s="3"/>
      <c r="AS77" s="3"/>
      <c r="AT77" s="3"/>
      <c r="AU77" s="3"/>
      <c r="AV77" s="4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</row>
    <row r="78" spans="2:244" ht="9.9499999999999993" customHeight="1" x14ac:dyDescent="0.4">
      <c r="B78" s="91"/>
      <c r="C78" s="92"/>
      <c r="D78" s="92"/>
      <c r="E78" s="92"/>
      <c r="F78" s="92"/>
      <c r="G78" s="92"/>
      <c r="H78" s="92"/>
      <c r="I78" s="92"/>
      <c r="J78" s="92"/>
      <c r="K78" s="92"/>
      <c r="L78" s="93"/>
      <c r="M78" s="97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9"/>
      <c r="AL78" s="5"/>
      <c r="AM78" s="6"/>
      <c r="AN78" s="6"/>
      <c r="AO78" s="6"/>
      <c r="AP78" s="6"/>
      <c r="AQ78" s="6"/>
      <c r="AR78" s="6"/>
      <c r="AS78" s="6"/>
      <c r="AT78" s="6"/>
      <c r="AU78" s="6"/>
      <c r="AV78" s="7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</row>
    <row r="79" spans="2:244" ht="9.9499999999999993" customHeight="1" x14ac:dyDescent="0.4">
      <c r="B79" s="91"/>
      <c r="C79" s="92"/>
      <c r="D79" s="92"/>
      <c r="E79" s="92"/>
      <c r="F79" s="92"/>
      <c r="G79" s="92"/>
      <c r="H79" s="92"/>
      <c r="I79" s="92"/>
      <c r="J79" s="92"/>
      <c r="K79" s="92"/>
      <c r="L79" s="93"/>
      <c r="M79" s="97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9"/>
      <c r="AL79" s="67" t="s">
        <v>116</v>
      </c>
      <c r="AM79" s="68"/>
      <c r="AN79" s="68"/>
      <c r="AO79" s="68"/>
      <c r="AP79" s="68"/>
      <c r="AQ79" s="68"/>
      <c r="AR79" s="68"/>
      <c r="AS79" s="68"/>
      <c r="AT79" s="68"/>
      <c r="AU79" s="68"/>
      <c r="AV79" s="69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</row>
    <row r="80" spans="2:244" ht="9.9499999999999993" customHeight="1" x14ac:dyDescent="0.4">
      <c r="B80" s="94"/>
      <c r="C80" s="95"/>
      <c r="D80" s="95"/>
      <c r="E80" s="95"/>
      <c r="F80" s="95"/>
      <c r="G80" s="95"/>
      <c r="H80" s="95"/>
      <c r="I80" s="95"/>
      <c r="J80" s="95"/>
      <c r="K80" s="95"/>
      <c r="L80" s="96"/>
      <c r="M80" s="70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2"/>
      <c r="AL80" s="70"/>
      <c r="AM80" s="71"/>
      <c r="AN80" s="71"/>
      <c r="AO80" s="71"/>
      <c r="AP80" s="71"/>
      <c r="AQ80" s="71"/>
      <c r="AR80" s="71"/>
      <c r="AS80" s="71"/>
      <c r="AT80" s="71"/>
      <c r="AU80" s="71"/>
      <c r="AV80" s="72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</row>
    <row r="81" spans="2:244" ht="9.9499999999999993" customHeight="1" x14ac:dyDescent="0.4"/>
    <row r="82" spans="2:244" ht="9.9499999999999993" customHeight="1" x14ac:dyDescent="0.4"/>
    <row r="83" spans="2:244" ht="9.9499999999999993" customHeight="1" x14ac:dyDescent="0.4">
      <c r="B83" s="73" t="s">
        <v>13</v>
      </c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5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</row>
    <row r="84" spans="2:244" ht="9.9499999999999993" customHeight="1" x14ac:dyDescent="0.4">
      <c r="B84" s="76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8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</row>
    <row r="85" spans="2:244" ht="9.9499999999999993" customHeight="1" x14ac:dyDescent="0.4">
      <c r="B85" s="150" t="s">
        <v>152</v>
      </c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2"/>
    </row>
    <row r="86" spans="2:244" ht="9.9499999999999993" customHeight="1" x14ac:dyDescent="0.4">
      <c r="B86" s="153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154"/>
    </row>
    <row r="87" spans="2:244" ht="9.9499999999999993" customHeight="1" x14ac:dyDescent="0.4">
      <c r="B87" s="15"/>
      <c r="C87" s="83"/>
      <c r="D87" s="83"/>
      <c r="Z87" s="83"/>
      <c r="AA87" s="83"/>
      <c r="AV87" s="16"/>
      <c r="HS87" s="11"/>
      <c r="HT87" s="11"/>
      <c r="HU87" s="11"/>
      <c r="IB87" s="11"/>
      <c r="IC87" s="11"/>
      <c r="ID87" s="11"/>
    </row>
    <row r="88" spans="2:244" ht="9.9499999999999993" customHeight="1" x14ac:dyDescent="0.4">
      <c r="B88" s="15"/>
      <c r="C88" s="86"/>
      <c r="D88" s="86"/>
      <c r="E88" s="18"/>
      <c r="F88" s="18"/>
      <c r="Z88" s="86"/>
      <c r="AA88" s="86"/>
      <c r="AB88" s="18"/>
      <c r="AC88" s="18"/>
      <c r="AV88" s="16"/>
      <c r="HS88" s="11"/>
      <c r="HT88" s="11"/>
      <c r="HU88" s="11"/>
      <c r="IB88" s="11"/>
      <c r="IC88" s="11"/>
      <c r="ID88" s="11"/>
    </row>
    <row r="89" spans="2:244" ht="9.9499999999999993" customHeight="1" x14ac:dyDescent="0.4">
      <c r="B89" s="15"/>
      <c r="C89" s="79" t="e" vm="2">
        <v>#VALUE!</v>
      </c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1"/>
      <c r="Z89" s="79" t="e" vm="3">
        <v>#VALUE!</v>
      </c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1"/>
      <c r="AV89" s="16"/>
      <c r="HS89" s="11"/>
      <c r="HT89" s="11"/>
      <c r="HU89" s="11"/>
      <c r="IB89" s="11"/>
      <c r="IC89" s="11"/>
      <c r="ID89" s="11"/>
    </row>
    <row r="90" spans="2:244" ht="9.9499999999999993" customHeight="1" x14ac:dyDescent="0.4">
      <c r="B90" s="15"/>
      <c r="C90" s="82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4"/>
      <c r="Z90" s="82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4"/>
      <c r="AV90" s="16"/>
      <c r="HS90" s="11"/>
      <c r="HT90" s="11"/>
      <c r="HU90" s="11"/>
      <c r="IB90" s="11"/>
      <c r="IC90" s="11"/>
      <c r="ID90" s="11"/>
    </row>
    <row r="91" spans="2:244" ht="9.9499999999999993" customHeight="1" x14ac:dyDescent="0.4">
      <c r="B91" s="15"/>
      <c r="C91" s="82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4"/>
      <c r="Z91" s="82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4"/>
      <c r="AV91" s="16"/>
      <c r="HS91" s="11"/>
      <c r="HT91" s="11"/>
      <c r="HU91" s="11"/>
      <c r="IB91" s="11"/>
      <c r="IC91" s="11"/>
      <c r="ID91" s="11"/>
    </row>
    <row r="92" spans="2:244" ht="9.9499999999999993" customHeight="1" x14ac:dyDescent="0.4">
      <c r="B92" s="15"/>
      <c r="C92" s="82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4"/>
      <c r="Z92" s="82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4"/>
      <c r="AV92" s="16"/>
      <c r="HS92" s="11"/>
      <c r="HT92" s="11"/>
      <c r="HU92" s="11"/>
      <c r="IB92" s="11"/>
      <c r="IC92" s="11"/>
      <c r="ID92" s="11"/>
    </row>
    <row r="93" spans="2:244" ht="9.9499999999999993" customHeight="1" x14ac:dyDescent="0.4">
      <c r="B93" s="15"/>
      <c r="C93" s="82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4"/>
      <c r="Z93" s="82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4"/>
      <c r="AV93" s="16"/>
      <c r="HS93" s="11"/>
      <c r="HT93" s="11"/>
      <c r="HU93" s="11"/>
      <c r="IB93" s="11"/>
      <c r="IC93" s="11"/>
      <c r="ID93" s="11"/>
    </row>
    <row r="94" spans="2:244" ht="9.9499999999999993" customHeight="1" x14ac:dyDescent="0.4">
      <c r="B94" s="15"/>
      <c r="C94" s="82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4"/>
      <c r="Z94" s="82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4"/>
      <c r="AV94" s="16"/>
      <c r="HS94" s="11"/>
      <c r="HT94" s="11"/>
      <c r="HU94" s="11"/>
      <c r="IB94" s="11"/>
      <c r="IC94" s="11"/>
      <c r="ID94" s="11"/>
    </row>
    <row r="95" spans="2:244" ht="9.9499999999999993" customHeight="1" x14ac:dyDescent="0.4">
      <c r="B95" s="15"/>
      <c r="C95" s="82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4"/>
      <c r="Z95" s="82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4"/>
      <c r="AV95" s="16"/>
      <c r="HS95" s="11"/>
      <c r="HT95" s="11"/>
      <c r="HU95" s="11"/>
      <c r="IB95" s="11"/>
      <c r="IC95" s="11"/>
      <c r="ID95" s="11"/>
    </row>
    <row r="96" spans="2:244" ht="9.9499999999999993" customHeight="1" x14ac:dyDescent="0.4">
      <c r="B96" s="15"/>
      <c r="C96" s="82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4"/>
      <c r="Z96" s="82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4"/>
      <c r="AV96" s="16"/>
      <c r="HS96" s="11"/>
      <c r="HT96" s="11"/>
      <c r="HU96" s="11"/>
      <c r="IB96" s="11"/>
      <c r="IC96" s="11"/>
      <c r="ID96" s="11"/>
    </row>
    <row r="97" spans="2:238" ht="9.9499999999999993" customHeight="1" x14ac:dyDescent="0.4">
      <c r="B97" s="15"/>
      <c r="C97" s="82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4"/>
      <c r="Z97" s="82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4"/>
      <c r="AV97" s="16"/>
      <c r="HS97" s="11"/>
      <c r="HT97" s="11"/>
      <c r="HU97" s="11"/>
      <c r="IB97" s="11"/>
      <c r="IC97" s="11"/>
      <c r="ID97" s="11"/>
    </row>
    <row r="98" spans="2:238" ht="9.9499999999999993" customHeight="1" x14ac:dyDescent="0.4">
      <c r="B98" s="15"/>
      <c r="C98" s="82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4"/>
      <c r="Z98" s="82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4"/>
      <c r="AV98" s="16"/>
      <c r="HS98" s="11"/>
      <c r="HT98" s="11"/>
      <c r="HU98" s="11"/>
      <c r="IB98" s="11"/>
      <c r="IC98" s="11"/>
      <c r="ID98" s="11"/>
    </row>
    <row r="99" spans="2:238" ht="9.9499999999999993" customHeight="1" x14ac:dyDescent="0.4">
      <c r="B99" s="15"/>
      <c r="C99" s="82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4"/>
      <c r="Z99" s="82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4"/>
      <c r="AV99" s="16"/>
      <c r="HS99" s="11"/>
      <c r="HT99" s="11"/>
      <c r="HU99" s="11"/>
      <c r="IB99" s="11"/>
      <c r="IC99" s="11"/>
      <c r="ID99" s="11"/>
    </row>
    <row r="100" spans="2:238" ht="9.9499999999999993" customHeight="1" x14ac:dyDescent="0.4">
      <c r="B100" s="15"/>
      <c r="C100" s="82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4"/>
      <c r="Z100" s="82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4"/>
      <c r="AV100" s="16"/>
      <c r="HS100" s="11"/>
      <c r="HT100" s="11"/>
      <c r="HU100" s="11"/>
      <c r="IB100" s="11"/>
      <c r="IC100" s="11"/>
      <c r="ID100" s="11"/>
    </row>
    <row r="101" spans="2:238" ht="9.9499999999999993" customHeight="1" x14ac:dyDescent="0.4">
      <c r="B101" s="15"/>
      <c r="C101" s="82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4"/>
      <c r="Z101" s="82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4"/>
      <c r="AV101" s="16"/>
      <c r="HS101" s="11"/>
      <c r="HT101" s="11"/>
      <c r="HU101" s="11"/>
      <c r="IB101" s="11"/>
      <c r="IC101" s="11"/>
      <c r="ID101" s="11"/>
    </row>
    <row r="102" spans="2:238" ht="9.9499999999999993" customHeight="1" x14ac:dyDescent="0.4">
      <c r="B102" s="15"/>
      <c r="C102" s="82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4"/>
      <c r="Z102" s="82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4"/>
      <c r="AV102" s="16"/>
      <c r="HS102" s="11"/>
      <c r="HT102" s="11"/>
      <c r="HU102" s="11"/>
      <c r="IB102" s="11"/>
      <c r="IC102" s="11"/>
      <c r="ID102" s="11"/>
    </row>
    <row r="103" spans="2:238" ht="9.9499999999999993" customHeight="1" x14ac:dyDescent="0.4">
      <c r="B103" s="15"/>
      <c r="C103" s="85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7"/>
      <c r="Z103" s="85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7"/>
      <c r="AV103" s="16"/>
      <c r="HS103" s="11"/>
      <c r="HT103" s="11"/>
      <c r="HU103" s="11"/>
      <c r="IB103" s="11"/>
      <c r="IC103" s="11"/>
      <c r="ID103" s="11"/>
    </row>
    <row r="104" spans="2:238" ht="9.9499999999999993" customHeight="1" x14ac:dyDescent="0.4">
      <c r="B104" s="15"/>
      <c r="AV104" s="16"/>
      <c r="HS104" s="11"/>
      <c r="HT104" s="11"/>
      <c r="HU104" s="11"/>
      <c r="IB104" s="11"/>
      <c r="IC104" s="11"/>
      <c r="ID104" s="11"/>
    </row>
    <row r="105" spans="2:238" ht="9.9499999999999993" customHeight="1" x14ac:dyDescent="0.4">
      <c r="B105" s="15"/>
      <c r="AV105" s="16"/>
      <c r="HS105" s="11"/>
      <c r="HT105" s="11"/>
      <c r="HU105" s="11"/>
      <c r="IB105" s="11"/>
      <c r="IC105" s="11"/>
      <c r="ID105" s="11"/>
    </row>
    <row r="106" spans="2:238" ht="9.9499999999999993" customHeight="1" x14ac:dyDescent="0.4">
      <c r="B106" s="15"/>
      <c r="C106" s="83"/>
      <c r="D106" s="83"/>
      <c r="Z106" s="83"/>
      <c r="AA106" s="83"/>
      <c r="AV106" s="16"/>
      <c r="HS106" s="11"/>
      <c r="HT106" s="11"/>
      <c r="HU106" s="11"/>
      <c r="IB106" s="11"/>
      <c r="IC106" s="11"/>
      <c r="ID106" s="11"/>
    </row>
    <row r="107" spans="2:238" ht="9.9499999999999993" customHeight="1" x14ac:dyDescent="0.4">
      <c r="B107" s="15"/>
      <c r="C107" s="86"/>
      <c r="D107" s="86"/>
      <c r="Z107" s="86"/>
      <c r="AA107" s="86"/>
      <c r="AV107" s="16"/>
      <c r="HS107" s="11"/>
      <c r="HT107" s="11"/>
      <c r="HU107" s="11"/>
      <c r="IB107" s="11"/>
      <c r="IC107" s="11"/>
      <c r="ID107" s="11"/>
    </row>
    <row r="108" spans="2:238" ht="9.9499999999999993" customHeight="1" x14ac:dyDescent="0.4">
      <c r="B108" s="15"/>
      <c r="C108" s="79" t="e" vm="4">
        <v>#VALUE!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1"/>
      <c r="Z108" s="79" t="e" vm="5">
        <v>#VALUE!</v>
      </c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1"/>
      <c r="AV108" s="16"/>
      <c r="HS108" s="11"/>
      <c r="HT108" s="11"/>
      <c r="HU108" s="11"/>
      <c r="IB108" s="11"/>
      <c r="IC108" s="11"/>
      <c r="ID108" s="11"/>
    </row>
    <row r="109" spans="2:238" ht="9.9499999999999993" customHeight="1" x14ac:dyDescent="0.4">
      <c r="B109" s="15"/>
      <c r="C109" s="82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4"/>
      <c r="Z109" s="82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4"/>
      <c r="AV109" s="16"/>
    </row>
    <row r="110" spans="2:238" ht="9.9499999999999993" customHeight="1" x14ac:dyDescent="0.4">
      <c r="B110" s="15"/>
      <c r="C110" s="82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4"/>
      <c r="Z110" s="82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4"/>
      <c r="AV110" s="16"/>
    </row>
    <row r="111" spans="2:238" ht="9.9499999999999993" customHeight="1" x14ac:dyDescent="0.4">
      <c r="B111" s="15"/>
      <c r="C111" s="82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4"/>
      <c r="Z111" s="82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4"/>
      <c r="AV111" s="16"/>
    </row>
    <row r="112" spans="2:238" ht="9.9499999999999993" customHeight="1" x14ac:dyDescent="0.4">
      <c r="B112" s="15"/>
      <c r="C112" s="82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4"/>
      <c r="Z112" s="82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4"/>
      <c r="AV112" s="16"/>
    </row>
    <row r="113" spans="2:195" ht="9.9499999999999993" customHeight="1" x14ac:dyDescent="0.4">
      <c r="B113" s="15"/>
      <c r="C113" s="82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4"/>
      <c r="Z113" s="82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4"/>
      <c r="AV113" s="16"/>
    </row>
    <row r="114" spans="2:195" ht="9.9499999999999993" customHeight="1" x14ac:dyDescent="0.4">
      <c r="B114" s="15"/>
      <c r="C114" s="82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4"/>
      <c r="Z114" s="82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4"/>
      <c r="AV114" s="16"/>
    </row>
    <row r="115" spans="2:195" ht="9.9499999999999993" customHeight="1" x14ac:dyDescent="0.4">
      <c r="B115" s="15"/>
      <c r="C115" s="82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4"/>
      <c r="Z115" s="82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4"/>
      <c r="AV115" s="16"/>
    </row>
    <row r="116" spans="2:195" ht="9.9499999999999993" customHeight="1" x14ac:dyDescent="0.4">
      <c r="B116" s="15"/>
      <c r="C116" s="82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4"/>
      <c r="Z116" s="82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4"/>
      <c r="AV116" s="16"/>
    </row>
    <row r="117" spans="2:195" ht="9.9499999999999993" customHeight="1" x14ac:dyDescent="0.4">
      <c r="B117" s="15"/>
      <c r="C117" s="82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4"/>
      <c r="Z117" s="82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4"/>
      <c r="AV117" s="16"/>
    </row>
    <row r="118" spans="2:195" ht="9.9499999999999993" customHeight="1" x14ac:dyDescent="0.4">
      <c r="B118" s="15"/>
      <c r="C118" s="82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4"/>
      <c r="Z118" s="82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4"/>
      <c r="AV118" s="16"/>
    </row>
    <row r="119" spans="2:195" ht="9.9499999999999993" customHeight="1" x14ac:dyDescent="0.4">
      <c r="B119" s="15"/>
      <c r="C119" s="82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4"/>
      <c r="Z119" s="82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4"/>
      <c r="AV119" s="16"/>
    </row>
    <row r="120" spans="2:195" ht="9.9499999999999993" customHeight="1" x14ac:dyDescent="0.4">
      <c r="B120" s="15"/>
      <c r="C120" s="82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4"/>
      <c r="Z120" s="82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4"/>
      <c r="AV120" s="16"/>
    </row>
    <row r="121" spans="2:195" ht="9.9499999999999993" customHeight="1" x14ac:dyDescent="0.4">
      <c r="B121" s="15"/>
      <c r="C121" s="82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4"/>
      <c r="Z121" s="82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4"/>
      <c r="AV121" s="16"/>
    </row>
    <row r="122" spans="2:195" ht="9.9499999999999993" customHeight="1" x14ac:dyDescent="0.4">
      <c r="B122" s="15"/>
      <c r="C122" s="85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7"/>
      <c r="Z122" s="85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7"/>
      <c r="AV122" s="16"/>
    </row>
    <row r="123" spans="2:195" ht="9.9499999999999993" customHeight="1" x14ac:dyDescent="0.4">
      <c r="B123" s="15"/>
      <c r="AV123" s="16"/>
    </row>
    <row r="124" spans="2:195" ht="9.9499999999999993" customHeight="1" x14ac:dyDescent="0.4">
      <c r="B124" s="15"/>
      <c r="AV124" s="16"/>
    </row>
    <row r="125" spans="2:195" ht="9.9499999999999993" customHeight="1" x14ac:dyDescent="0.4">
      <c r="B125" s="15"/>
      <c r="C125" s="83"/>
      <c r="D125" s="83"/>
      <c r="Z125" s="83"/>
      <c r="AA125" s="83"/>
      <c r="AV125" s="16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</row>
    <row r="126" spans="2:195" ht="9.9499999999999993" customHeight="1" x14ac:dyDescent="0.4">
      <c r="B126" s="15"/>
      <c r="C126" s="86"/>
      <c r="D126" s="86"/>
      <c r="Z126" s="86"/>
      <c r="AA126" s="86"/>
      <c r="AV126" s="16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</row>
    <row r="127" spans="2:195" ht="9.9499999999999993" customHeight="1" x14ac:dyDescent="0.4">
      <c r="B127" s="15"/>
      <c r="C127" s="79" t="e" vm="6">
        <v>#VALUE!</v>
      </c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1"/>
      <c r="Z127" s="79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1"/>
      <c r="AV127" s="16"/>
    </row>
    <row r="128" spans="2:195" ht="9.9499999999999993" customHeight="1" x14ac:dyDescent="0.4">
      <c r="B128" s="15"/>
      <c r="C128" s="82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4"/>
      <c r="Z128" s="82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4"/>
      <c r="AV128" s="16"/>
    </row>
    <row r="129" spans="2:243" ht="9.9499999999999993" customHeight="1" x14ac:dyDescent="0.4">
      <c r="B129" s="15"/>
      <c r="C129" s="82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4"/>
      <c r="Z129" s="82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4"/>
      <c r="AV129" s="16"/>
    </row>
    <row r="130" spans="2:243" ht="9.9499999999999993" customHeight="1" x14ac:dyDescent="0.4">
      <c r="B130" s="15"/>
      <c r="C130" s="82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4"/>
      <c r="Z130" s="82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4"/>
      <c r="AV130" s="16"/>
    </row>
    <row r="131" spans="2:243" ht="9.9499999999999993" customHeight="1" x14ac:dyDescent="0.4">
      <c r="B131" s="15"/>
      <c r="C131" s="82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4"/>
      <c r="Z131" s="82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4"/>
      <c r="AV131" s="16"/>
    </row>
    <row r="132" spans="2:243" ht="9.9499999999999993" customHeight="1" x14ac:dyDescent="0.4">
      <c r="B132" s="15"/>
      <c r="C132" s="82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4"/>
      <c r="Z132" s="82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4"/>
      <c r="AV132" s="16"/>
    </row>
    <row r="133" spans="2:243" ht="9.9499999999999993" customHeight="1" x14ac:dyDescent="0.4">
      <c r="B133" s="15"/>
      <c r="C133" s="82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4"/>
      <c r="Z133" s="82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4"/>
      <c r="AV133" s="16"/>
    </row>
    <row r="134" spans="2:243" ht="9.9499999999999993" customHeight="1" x14ac:dyDescent="0.4">
      <c r="B134" s="15"/>
      <c r="C134" s="82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4"/>
      <c r="Z134" s="82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4"/>
      <c r="AV134" s="16"/>
    </row>
    <row r="135" spans="2:243" ht="9.9499999999999993" customHeight="1" x14ac:dyDescent="0.4">
      <c r="B135" s="15"/>
      <c r="C135" s="82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4"/>
      <c r="Z135" s="82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4"/>
      <c r="AV135" s="16"/>
    </row>
    <row r="136" spans="2:243" ht="9.9499999999999993" customHeight="1" x14ac:dyDescent="0.4">
      <c r="B136" s="15"/>
      <c r="C136" s="82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4"/>
      <c r="Z136" s="82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4"/>
      <c r="AV136" s="16"/>
    </row>
    <row r="137" spans="2:243" ht="9.9499999999999993" customHeight="1" x14ac:dyDescent="0.4">
      <c r="B137" s="15"/>
      <c r="C137" s="82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4"/>
      <c r="Z137" s="82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4"/>
      <c r="AV137" s="16"/>
    </row>
    <row r="138" spans="2:243" ht="9.9499999999999993" customHeight="1" x14ac:dyDescent="0.4">
      <c r="B138" s="15"/>
      <c r="C138" s="82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4"/>
      <c r="Z138" s="82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4"/>
      <c r="AV138" s="16"/>
    </row>
    <row r="139" spans="2:243" ht="9.9499999999999993" customHeight="1" x14ac:dyDescent="0.4">
      <c r="B139" s="15"/>
      <c r="C139" s="82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4"/>
      <c r="Z139" s="82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4"/>
      <c r="AV139" s="16"/>
    </row>
    <row r="140" spans="2:243" ht="9.9499999999999993" customHeight="1" x14ac:dyDescent="0.4">
      <c r="B140" s="15"/>
      <c r="C140" s="82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4"/>
      <c r="Z140" s="82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4"/>
      <c r="AV140" s="16"/>
    </row>
    <row r="141" spans="2:243" ht="9.9499999999999993" customHeight="1" x14ac:dyDescent="0.4">
      <c r="B141" s="15"/>
      <c r="C141" s="85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7"/>
      <c r="Z141" s="85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7"/>
      <c r="AV141" s="16"/>
    </row>
    <row r="142" spans="2:243" ht="9.9499999999999993" customHeight="1" x14ac:dyDescent="0.4">
      <c r="B142" s="15"/>
      <c r="AV142" s="16"/>
    </row>
    <row r="143" spans="2:243" ht="9.9499999999999993" customHeight="1" x14ac:dyDescent="0.4">
      <c r="B143" s="15"/>
      <c r="AV143" s="16"/>
    </row>
    <row r="144" spans="2:243" ht="9.9499999999999993" customHeight="1" x14ac:dyDescent="0.4">
      <c r="B144" s="15"/>
      <c r="C144" s="100" t="s">
        <v>17</v>
      </c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  <c r="AU144" s="100"/>
      <c r="AV144" s="16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GQ144" s="9"/>
      <c r="GR144" s="9"/>
      <c r="GS144" s="9"/>
      <c r="GT144" s="9"/>
      <c r="GU144" s="9"/>
      <c r="GV144" s="9"/>
      <c r="GW144" s="9"/>
      <c r="GX144" s="9"/>
      <c r="GY144" s="9"/>
      <c r="GZ144" s="9"/>
      <c r="HA144" s="9"/>
      <c r="HB144" s="9"/>
      <c r="HC144" s="9"/>
      <c r="HD144" s="9"/>
      <c r="HE144" s="9"/>
      <c r="HF144" s="9"/>
      <c r="HG144" s="9"/>
      <c r="HH144" s="9"/>
      <c r="HI144" s="9"/>
      <c r="HJ144" s="9"/>
      <c r="HK144" s="9"/>
      <c r="HL144" s="9"/>
      <c r="HM144" s="9"/>
      <c r="HN144" s="9"/>
      <c r="HO144" s="9"/>
      <c r="HP144" s="9"/>
      <c r="HQ144" s="9"/>
      <c r="HR144" s="9"/>
      <c r="HS144" s="9"/>
      <c r="HT144" s="9"/>
      <c r="HU144" s="9"/>
      <c r="HV144" s="9"/>
      <c r="HW144" s="9"/>
      <c r="HX144" s="9"/>
      <c r="HY144" s="9"/>
      <c r="HZ144" s="9"/>
      <c r="IA144" s="9"/>
      <c r="IB144" s="9"/>
      <c r="IC144" s="9"/>
      <c r="ID144" s="9"/>
      <c r="IE144" s="9"/>
      <c r="IF144" s="9"/>
      <c r="IG144" s="9"/>
      <c r="IH144" s="9"/>
      <c r="II144" s="9"/>
    </row>
    <row r="145" spans="2:244" ht="9.9499999999999993" customHeight="1" x14ac:dyDescent="0.4">
      <c r="B145" s="15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  <c r="AU145" s="100"/>
      <c r="AV145" s="16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</row>
    <row r="146" spans="2:244" ht="9.9499999999999993" customHeight="1" x14ac:dyDescent="0.4">
      <c r="B146" s="15"/>
      <c r="AV146" s="16"/>
    </row>
    <row r="147" spans="2:244" ht="9.9499999999999993" customHeight="1" x14ac:dyDescent="0.4">
      <c r="B147" s="15"/>
      <c r="AV147" s="16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2:244" ht="9.9499999999999993" customHeight="1" x14ac:dyDescent="0.4">
      <c r="B148" s="15"/>
      <c r="AV148" s="16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2:244" ht="9.9499999999999993" customHeight="1" x14ac:dyDescent="0.4">
      <c r="B149" s="17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9"/>
    </row>
    <row r="150" spans="2:244" ht="9.9499999999999993" customHeight="1" x14ac:dyDescent="0.4"/>
    <row r="151" spans="2:244" ht="9" customHeight="1" x14ac:dyDescent="0.4"/>
    <row r="152" spans="2:244" ht="9.9499999999999993" customHeight="1" x14ac:dyDescent="0.4">
      <c r="B152" s="88" t="e" vm="1">
        <v>#VALUE!</v>
      </c>
      <c r="C152" s="89"/>
      <c r="D152" s="89"/>
      <c r="E152" s="89"/>
      <c r="F152" s="89"/>
      <c r="G152" s="89"/>
      <c r="H152" s="89"/>
      <c r="I152" s="89"/>
      <c r="J152" s="89"/>
      <c r="K152" s="89"/>
      <c r="L152" s="90"/>
      <c r="M152" s="67" t="s">
        <v>136</v>
      </c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9"/>
      <c r="AL152" s="2"/>
      <c r="AM152" s="3"/>
      <c r="AN152" s="3"/>
      <c r="AO152" s="3"/>
      <c r="AP152" s="3"/>
      <c r="AQ152" s="3"/>
      <c r="AR152" s="3"/>
      <c r="AS152" s="3"/>
      <c r="AT152" s="3"/>
      <c r="AU152" s="3"/>
      <c r="AV152" s="4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</row>
    <row r="153" spans="2:244" ht="9.9499999999999993" customHeight="1" x14ac:dyDescent="0.4">
      <c r="B153" s="91"/>
      <c r="C153" s="92"/>
      <c r="D153" s="92"/>
      <c r="E153" s="92"/>
      <c r="F153" s="92"/>
      <c r="G153" s="92"/>
      <c r="H153" s="92"/>
      <c r="I153" s="92"/>
      <c r="J153" s="92"/>
      <c r="K153" s="92"/>
      <c r="L153" s="93"/>
      <c r="M153" s="97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9"/>
      <c r="AL153" s="5"/>
      <c r="AM153" s="6"/>
      <c r="AN153" s="6"/>
      <c r="AO153" s="6"/>
      <c r="AP153" s="6"/>
      <c r="AQ153" s="6"/>
      <c r="AR153" s="6"/>
      <c r="AS153" s="6"/>
      <c r="AT153" s="6"/>
      <c r="AU153" s="6"/>
      <c r="AV153" s="7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  <c r="HT153" s="10"/>
      <c r="HU153" s="10"/>
      <c r="HV153" s="10"/>
      <c r="HW153" s="10"/>
      <c r="HX153" s="10"/>
      <c r="HY153" s="10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</row>
    <row r="154" spans="2:244" ht="9.9499999999999993" customHeight="1" x14ac:dyDescent="0.4">
      <c r="B154" s="91"/>
      <c r="C154" s="92"/>
      <c r="D154" s="92"/>
      <c r="E154" s="92"/>
      <c r="F154" s="92"/>
      <c r="G154" s="92"/>
      <c r="H154" s="92"/>
      <c r="I154" s="92"/>
      <c r="J154" s="92"/>
      <c r="K154" s="92"/>
      <c r="L154" s="93"/>
      <c r="M154" s="97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9"/>
      <c r="AL154" s="67" t="s">
        <v>115</v>
      </c>
      <c r="AM154" s="68"/>
      <c r="AN154" s="68"/>
      <c r="AO154" s="68"/>
      <c r="AP154" s="68"/>
      <c r="AQ154" s="68"/>
      <c r="AR154" s="68"/>
      <c r="AS154" s="68"/>
      <c r="AT154" s="68"/>
      <c r="AU154" s="68"/>
      <c r="AV154" s="69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  <c r="HT154" s="10"/>
      <c r="HU154" s="10"/>
      <c r="HV154" s="10"/>
      <c r="HW154" s="10"/>
      <c r="HX154" s="10"/>
      <c r="HY154" s="10"/>
      <c r="HZ154" s="10"/>
      <c r="IA154" s="10"/>
      <c r="IB154" s="10"/>
      <c r="IC154" s="10"/>
      <c r="ID154" s="10"/>
      <c r="IE154" s="10"/>
      <c r="IF154" s="10"/>
      <c r="IG154" s="10"/>
      <c r="IH154" s="10"/>
      <c r="II154" s="10"/>
      <c r="IJ154" s="10"/>
    </row>
    <row r="155" spans="2:244" ht="9.9499999999999993" customHeight="1" x14ac:dyDescent="0.4">
      <c r="B155" s="94"/>
      <c r="C155" s="95"/>
      <c r="D155" s="95"/>
      <c r="E155" s="95"/>
      <c r="F155" s="95"/>
      <c r="G155" s="95"/>
      <c r="H155" s="95"/>
      <c r="I155" s="95"/>
      <c r="J155" s="95"/>
      <c r="K155" s="95"/>
      <c r="L155" s="96"/>
      <c r="M155" s="70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2"/>
      <c r="AL155" s="70"/>
      <c r="AM155" s="71"/>
      <c r="AN155" s="71"/>
      <c r="AO155" s="71"/>
      <c r="AP155" s="71"/>
      <c r="AQ155" s="71"/>
      <c r="AR155" s="71"/>
      <c r="AS155" s="71"/>
      <c r="AT155" s="71"/>
      <c r="AU155" s="71"/>
      <c r="AV155" s="72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  <c r="HT155" s="10"/>
      <c r="HU155" s="10"/>
      <c r="HV155" s="10"/>
      <c r="HW155" s="10"/>
      <c r="HX155" s="10"/>
      <c r="HY155" s="10"/>
      <c r="HZ155" s="10"/>
      <c r="IA155" s="10"/>
      <c r="IB155" s="10"/>
      <c r="IC155" s="10"/>
      <c r="ID155" s="10"/>
      <c r="IE155" s="10"/>
      <c r="IF155" s="10"/>
      <c r="IG155" s="10"/>
      <c r="IH155" s="10"/>
      <c r="II155" s="10"/>
      <c r="IJ155" s="10"/>
    </row>
    <row r="156" spans="2:244" ht="9.9499999999999993" customHeight="1" x14ac:dyDescent="0.4"/>
    <row r="157" spans="2:244" ht="9.9499999999999993" customHeight="1" x14ac:dyDescent="0.4"/>
    <row r="158" spans="2:244" ht="9.9499999999999993" customHeight="1" x14ac:dyDescent="0.4">
      <c r="B158" s="73" t="s">
        <v>14</v>
      </c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5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</row>
    <row r="159" spans="2:244" ht="9.9499999999999993" customHeight="1" x14ac:dyDescent="0.4">
      <c r="B159" s="76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8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</row>
    <row r="160" spans="2:244" ht="9.9499999999999993" customHeight="1" x14ac:dyDescent="0.4">
      <c r="B160" s="150" t="s">
        <v>152</v>
      </c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2"/>
    </row>
    <row r="161" spans="2:238" ht="9.9499999999999993" customHeight="1" x14ac:dyDescent="0.4">
      <c r="B161" s="153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154"/>
    </row>
    <row r="162" spans="2:238" ht="9.9499999999999993" customHeight="1" x14ac:dyDescent="0.4">
      <c r="B162" s="15"/>
      <c r="C162" s="83"/>
      <c r="D162" s="83"/>
      <c r="Z162" s="83"/>
      <c r="AA162" s="83"/>
      <c r="AV162" s="16"/>
      <c r="HS162" s="11"/>
      <c r="HT162" s="11"/>
      <c r="HU162" s="11"/>
      <c r="IB162" s="11"/>
      <c r="IC162" s="11"/>
      <c r="ID162" s="11"/>
    </row>
    <row r="163" spans="2:238" ht="9.9499999999999993" customHeight="1" x14ac:dyDescent="0.4">
      <c r="B163" s="15"/>
      <c r="C163" s="86"/>
      <c r="D163" s="86"/>
      <c r="Z163" s="86"/>
      <c r="AA163" s="86"/>
      <c r="AV163" s="16"/>
      <c r="HS163" s="11"/>
      <c r="HT163" s="11"/>
      <c r="HU163" s="11"/>
      <c r="IB163" s="11"/>
      <c r="IC163" s="11"/>
      <c r="ID163" s="11"/>
    </row>
    <row r="164" spans="2:238" ht="9.9499999999999993" customHeight="1" x14ac:dyDescent="0.4">
      <c r="B164" s="15"/>
      <c r="C164" s="79" t="e" vm="7">
        <v>#VALUE!</v>
      </c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1"/>
      <c r="Z164" s="79" t="e" vm="8">
        <v>#VALUE!</v>
      </c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1"/>
      <c r="AV164" s="16"/>
      <c r="HS164" s="11"/>
      <c r="HT164" s="11"/>
      <c r="HU164" s="11"/>
      <c r="IB164" s="11"/>
      <c r="IC164" s="11"/>
      <c r="ID164" s="11"/>
    </row>
    <row r="165" spans="2:238" ht="9.9499999999999993" customHeight="1" x14ac:dyDescent="0.4">
      <c r="B165" s="15"/>
      <c r="C165" s="82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4"/>
      <c r="Z165" s="82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4"/>
      <c r="AV165" s="16"/>
      <c r="HS165" s="11"/>
      <c r="HT165" s="11"/>
      <c r="HU165" s="11"/>
      <c r="IB165" s="11"/>
      <c r="IC165" s="11"/>
      <c r="ID165" s="11"/>
    </row>
    <row r="166" spans="2:238" ht="9.9499999999999993" customHeight="1" x14ac:dyDescent="0.4">
      <c r="B166" s="15"/>
      <c r="C166" s="82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4"/>
      <c r="Z166" s="82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4"/>
      <c r="AV166" s="16"/>
      <c r="HS166" s="11"/>
      <c r="HT166" s="11"/>
      <c r="HU166" s="11"/>
      <c r="IB166" s="11"/>
      <c r="IC166" s="11"/>
      <c r="ID166" s="11"/>
    </row>
    <row r="167" spans="2:238" ht="9.9499999999999993" customHeight="1" x14ac:dyDescent="0.4">
      <c r="B167" s="15"/>
      <c r="C167" s="82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4"/>
      <c r="Z167" s="82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4"/>
      <c r="AV167" s="16"/>
      <c r="HS167" s="11"/>
      <c r="HT167" s="11"/>
      <c r="HU167" s="11"/>
      <c r="IB167" s="11"/>
      <c r="IC167" s="11"/>
      <c r="ID167" s="11"/>
    </row>
    <row r="168" spans="2:238" ht="9.9499999999999993" customHeight="1" x14ac:dyDescent="0.4">
      <c r="B168" s="15"/>
      <c r="C168" s="82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4"/>
      <c r="Z168" s="82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4"/>
      <c r="AV168" s="16"/>
      <c r="HS168" s="11"/>
      <c r="HT168" s="11"/>
      <c r="HU168" s="11"/>
      <c r="IB168" s="11"/>
      <c r="IC168" s="11"/>
      <c r="ID168" s="11"/>
    </row>
    <row r="169" spans="2:238" ht="9.9499999999999993" customHeight="1" x14ac:dyDescent="0.4">
      <c r="B169" s="15"/>
      <c r="C169" s="82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4"/>
      <c r="Z169" s="82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4"/>
      <c r="AV169" s="16"/>
      <c r="HS169" s="11"/>
      <c r="HT169" s="11"/>
      <c r="HU169" s="11"/>
      <c r="IB169" s="11"/>
      <c r="IC169" s="11"/>
      <c r="ID169" s="11"/>
    </row>
    <row r="170" spans="2:238" ht="9.9499999999999993" customHeight="1" x14ac:dyDescent="0.4">
      <c r="B170" s="15"/>
      <c r="C170" s="82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4"/>
      <c r="Z170" s="82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4"/>
      <c r="AV170" s="16"/>
      <c r="HS170" s="11"/>
      <c r="HT170" s="11"/>
      <c r="HU170" s="11"/>
      <c r="IB170" s="11"/>
      <c r="IC170" s="11"/>
      <c r="ID170" s="11"/>
    </row>
    <row r="171" spans="2:238" ht="9.9499999999999993" customHeight="1" x14ac:dyDescent="0.4">
      <c r="B171" s="15"/>
      <c r="C171" s="82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4"/>
      <c r="Z171" s="82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4"/>
      <c r="AV171" s="16"/>
      <c r="HS171" s="11"/>
      <c r="HT171" s="11"/>
      <c r="HU171" s="11"/>
      <c r="IB171" s="11"/>
      <c r="IC171" s="11"/>
      <c r="ID171" s="11"/>
    </row>
    <row r="172" spans="2:238" ht="9.9499999999999993" customHeight="1" x14ac:dyDescent="0.4">
      <c r="B172" s="15"/>
      <c r="C172" s="82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4"/>
      <c r="Z172" s="82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4"/>
      <c r="AV172" s="16"/>
      <c r="HS172" s="11"/>
      <c r="HT172" s="11"/>
      <c r="HU172" s="11"/>
      <c r="IB172" s="11"/>
      <c r="IC172" s="11"/>
      <c r="ID172" s="11"/>
    </row>
    <row r="173" spans="2:238" ht="9.9499999999999993" customHeight="1" x14ac:dyDescent="0.4">
      <c r="B173" s="15"/>
      <c r="C173" s="82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4"/>
      <c r="Z173" s="82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4"/>
      <c r="AV173" s="16"/>
      <c r="HS173" s="11"/>
      <c r="HT173" s="11"/>
      <c r="HU173" s="11"/>
      <c r="IB173" s="11"/>
      <c r="IC173" s="11"/>
      <c r="ID173" s="11"/>
    </row>
    <row r="174" spans="2:238" ht="9.9499999999999993" customHeight="1" x14ac:dyDescent="0.4">
      <c r="B174" s="15"/>
      <c r="C174" s="82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4"/>
      <c r="Z174" s="82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4"/>
      <c r="AV174" s="16"/>
      <c r="HS174" s="11"/>
      <c r="HT174" s="11"/>
      <c r="HU174" s="11"/>
      <c r="IB174" s="11"/>
      <c r="IC174" s="11"/>
      <c r="ID174" s="11"/>
    </row>
    <row r="175" spans="2:238" ht="9.9499999999999993" customHeight="1" x14ac:dyDescent="0.4">
      <c r="B175" s="15"/>
      <c r="C175" s="82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4"/>
      <c r="Z175" s="82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4"/>
      <c r="AV175" s="16"/>
      <c r="HS175" s="11"/>
      <c r="HT175" s="11"/>
      <c r="HU175" s="11"/>
      <c r="IB175" s="11"/>
      <c r="IC175" s="11"/>
      <c r="ID175" s="11"/>
    </row>
    <row r="176" spans="2:238" ht="9.9499999999999993" customHeight="1" x14ac:dyDescent="0.4">
      <c r="B176" s="15"/>
      <c r="C176" s="82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4"/>
      <c r="Z176" s="82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4"/>
      <c r="AV176" s="16"/>
      <c r="HS176" s="11"/>
      <c r="HT176" s="11"/>
      <c r="HU176" s="11"/>
      <c r="IB176" s="11"/>
      <c r="IC176" s="11"/>
      <c r="ID176" s="11"/>
    </row>
    <row r="177" spans="2:238" ht="9.9499999999999993" customHeight="1" x14ac:dyDescent="0.4">
      <c r="B177" s="15"/>
      <c r="C177" s="82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4"/>
      <c r="Z177" s="82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4"/>
      <c r="AV177" s="16"/>
      <c r="HS177" s="11"/>
      <c r="HT177" s="11"/>
      <c r="HU177" s="11"/>
      <c r="IB177" s="11"/>
      <c r="IC177" s="11"/>
      <c r="ID177" s="11"/>
    </row>
    <row r="178" spans="2:238" ht="9.9499999999999993" customHeight="1" x14ac:dyDescent="0.4">
      <c r="B178" s="15"/>
      <c r="C178" s="85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7"/>
      <c r="Z178" s="85"/>
      <c r="AA178" s="86"/>
      <c r="AB178" s="86"/>
      <c r="AC178" s="86"/>
      <c r="AD178" s="86"/>
      <c r="AE178" s="86"/>
      <c r="AF178" s="86"/>
      <c r="AG178" s="86"/>
      <c r="AH178" s="86"/>
      <c r="AI178" s="86"/>
      <c r="AJ178" s="86"/>
      <c r="AK178" s="86"/>
      <c r="AL178" s="86"/>
      <c r="AM178" s="86"/>
      <c r="AN178" s="86"/>
      <c r="AO178" s="86"/>
      <c r="AP178" s="86"/>
      <c r="AQ178" s="86"/>
      <c r="AR178" s="86"/>
      <c r="AS178" s="86"/>
      <c r="AT178" s="86"/>
      <c r="AU178" s="87"/>
      <c r="AV178" s="16"/>
      <c r="HS178" s="11"/>
      <c r="HT178" s="11"/>
      <c r="HU178" s="11"/>
      <c r="IB178" s="11"/>
      <c r="IC178" s="11"/>
      <c r="ID178" s="11"/>
    </row>
    <row r="179" spans="2:238" ht="9.9499999999999993" customHeight="1" x14ac:dyDescent="0.4">
      <c r="B179" s="15"/>
      <c r="AV179" s="16"/>
      <c r="HS179" s="11"/>
      <c r="HT179" s="11"/>
      <c r="HU179" s="11"/>
      <c r="IB179" s="11"/>
      <c r="IC179" s="11"/>
      <c r="ID179" s="11"/>
    </row>
    <row r="180" spans="2:238" ht="9.9499999999999993" customHeight="1" x14ac:dyDescent="0.4">
      <c r="B180" s="15"/>
      <c r="AV180" s="16"/>
      <c r="HS180" s="11"/>
      <c r="HT180" s="11"/>
      <c r="HU180" s="11"/>
      <c r="IB180" s="11"/>
      <c r="IC180" s="11"/>
      <c r="ID180" s="11"/>
    </row>
    <row r="181" spans="2:238" ht="9.9499999999999993" customHeight="1" x14ac:dyDescent="0.4">
      <c r="B181" s="15"/>
      <c r="C181" s="83"/>
      <c r="D181" s="83"/>
      <c r="Z181" s="83"/>
      <c r="AA181" s="83"/>
      <c r="AV181" s="16"/>
      <c r="HS181" s="11"/>
      <c r="HT181" s="11"/>
      <c r="HU181" s="11"/>
      <c r="IB181" s="11"/>
      <c r="IC181" s="11"/>
      <c r="ID181" s="11"/>
    </row>
    <row r="182" spans="2:238" ht="9.9499999999999993" customHeight="1" x14ac:dyDescent="0.4">
      <c r="B182" s="15"/>
      <c r="C182" s="86"/>
      <c r="D182" s="86"/>
      <c r="Z182" s="86"/>
      <c r="AA182" s="86"/>
      <c r="AV182" s="16"/>
      <c r="HS182" s="11"/>
      <c r="HT182" s="11"/>
      <c r="HU182" s="11"/>
      <c r="IB182" s="11"/>
      <c r="IC182" s="11"/>
      <c r="ID182" s="11"/>
    </row>
    <row r="183" spans="2:238" ht="9.9499999999999993" customHeight="1" x14ac:dyDescent="0.4">
      <c r="B183" s="15"/>
      <c r="C183" s="79" t="e" vm="9">
        <v>#VALUE!</v>
      </c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1"/>
      <c r="Z183" s="79" t="e" vm="10">
        <v>#VALUE!</v>
      </c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1"/>
      <c r="AV183" s="16"/>
      <c r="HS183" s="11"/>
      <c r="HT183" s="11"/>
      <c r="HU183" s="11"/>
      <c r="IB183" s="11"/>
      <c r="IC183" s="11"/>
      <c r="ID183" s="11"/>
    </row>
    <row r="184" spans="2:238" ht="9.9499999999999993" customHeight="1" x14ac:dyDescent="0.4">
      <c r="B184" s="15"/>
      <c r="C184" s="82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4"/>
      <c r="Z184" s="82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4"/>
      <c r="AV184" s="16"/>
    </row>
    <row r="185" spans="2:238" ht="9.9499999999999993" customHeight="1" x14ac:dyDescent="0.4">
      <c r="B185" s="15"/>
      <c r="C185" s="82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4"/>
      <c r="Z185" s="82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4"/>
      <c r="AV185" s="16"/>
    </row>
    <row r="186" spans="2:238" ht="9.9499999999999993" customHeight="1" x14ac:dyDescent="0.4">
      <c r="B186" s="15"/>
      <c r="C186" s="82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4"/>
      <c r="Z186" s="82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4"/>
      <c r="AV186" s="16"/>
    </row>
    <row r="187" spans="2:238" ht="9.9499999999999993" customHeight="1" x14ac:dyDescent="0.4">
      <c r="B187" s="15"/>
      <c r="C187" s="82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4"/>
      <c r="Z187" s="82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4"/>
      <c r="AV187" s="16"/>
    </row>
    <row r="188" spans="2:238" ht="9.9499999999999993" customHeight="1" x14ac:dyDescent="0.4">
      <c r="B188" s="15"/>
      <c r="C188" s="82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4"/>
      <c r="Z188" s="82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4"/>
      <c r="AV188" s="16"/>
    </row>
    <row r="189" spans="2:238" ht="9.9499999999999993" customHeight="1" x14ac:dyDescent="0.4">
      <c r="B189" s="15"/>
      <c r="C189" s="82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4"/>
      <c r="Z189" s="82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4"/>
      <c r="AV189" s="16"/>
    </row>
    <row r="190" spans="2:238" ht="9.9499999999999993" customHeight="1" x14ac:dyDescent="0.4">
      <c r="B190" s="15"/>
      <c r="C190" s="82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4"/>
      <c r="Z190" s="82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4"/>
      <c r="AV190" s="16"/>
    </row>
    <row r="191" spans="2:238" ht="9.9499999999999993" customHeight="1" x14ac:dyDescent="0.4">
      <c r="B191" s="15"/>
      <c r="C191" s="82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4"/>
      <c r="Z191" s="82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4"/>
      <c r="AV191" s="16"/>
    </row>
    <row r="192" spans="2:238" ht="9.9499999999999993" customHeight="1" x14ac:dyDescent="0.4">
      <c r="B192" s="15"/>
      <c r="C192" s="82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4"/>
      <c r="Z192" s="82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4"/>
      <c r="AV192" s="16"/>
    </row>
    <row r="193" spans="2:195" ht="9.9499999999999993" customHeight="1" x14ac:dyDescent="0.4">
      <c r="B193" s="15"/>
      <c r="C193" s="82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4"/>
      <c r="Z193" s="82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4"/>
      <c r="AV193" s="16"/>
    </row>
    <row r="194" spans="2:195" ht="9.9499999999999993" customHeight="1" x14ac:dyDescent="0.4">
      <c r="B194" s="15"/>
      <c r="C194" s="82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4"/>
      <c r="Z194" s="82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4"/>
      <c r="AV194" s="16"/>
    </row>
    <row r="195" spans="2:195" ht="9.9499999999999993" customHeight="1" x14ac:dyDescent="0.4">
      <c r="B195" s="15"/>
      <c r="C195" s="82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4"/>
      <c r="Z195" s="82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4"/>
      <c r="AV195" s="16"/>
    </row>
    <row r="196" spans="2:195" ht="9.9499999999999993" customHeight="1" x14ac:dyDescent="0.4">
      <c r="B196" s="15"/>
      <c r="C196" s="82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4"/>
      <c r="Z196" s="82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4"/>
      <c r="AV196" s="16"/>
    </row>
    <row r="197" spans="2:195" ht="9.9499999999999993" customHeight="1" x14ac:dyDescent="0.4">
      <c r="B197" s="15"/>
      <c r="C197" s="85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7"/>
      <c r="Z197" s="85"/>
      <c r="AA197" s="86"/>
      <c r="AB197" s="86"/>
      <c r="AC197" s="86"/>
      <c r="AD197" s="86"/>
      <c r="AE197" s="86"/>
      <c r="AF197" s="86"/>
      <c r="AG197" s="86"/>
      <c r="AH197" s="86"/>
      <c r="AI197" s="86"/>
      <c r="AJ197" s="86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7"/>
      <c r="AV197" s="16"/>
    </row>
    <row r="198" spans="2:195" ht="9.9499999999999993" customHeight="1" x14ac:dyDescent="0.4">
      <c r="B198" s="15"/>
      <c r="AV198" s="16"/>
    </row>
    <row r="199" spans="2:195" ht="9.9499999999999993" customHeight="1" x14ac:dyDescent="0.4">
      <c r="B199" s="15"/>
      <c r="AV199" s="16"/>
    </row>
    <row r="200" spans="2:195" ht="9.9499999999999993" customHeight="1" x14ac:dyDescent="0.4">
      <c r="B200" s="15"/>
      <c r="C200" s="83"/>
      <c r="D200" s="83"/>
      <c r="Z200" s="83"/>
      <c r="AA200" s="83"/>
      <c r="AV200" s="16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</row>
    <row r="201" spans="2:195" ht="9.9499999999999993" customHeight="1" x14ac:dyDescent="0.4">
      <c r="B201" s="15"/>
      <c r="C201" s="86"/>
      <c r="D201" s="86"/>
      <c r="Z201" s="86"/>
      <c r="AA201" s="86"/>
      <c r="AV201" s="16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</row>
    <row r="202" spans="2:195" ht="9.9499999999999993" customHeight="1" x14ac:dyDescent="0.4">
      <c r="B202" s="15"/>
      <c r="C202" s="79" t="e" vm="11">
        <v>#VALUE!</v>
      </c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1"/>
      <c r="Z202" s="79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1"/>
      <c r="AV202" s="16"/>
    </row>
    <row r="203" spans="2:195" ht="9.9499999999999993" customHeight="1" x14ac:dyDescent="0.4">
      <c r="B203" s="15"/>
      <c r="C203" s="82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4"/>
      <c r="Z203" s="82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4"/>
      <c r="AV203" s="16"/>
    </row>
    <row r="204" spans="2:195" ht="9.9499999999999993" customHeight="1" x14ac:dyDescent="0.4">
      <c r="B204" s="15"/>
      <c r="C204" s="82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4"/>
      <c r="Z204" s="82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4"/>
      <c r="AV204" s="16"/>
    </row>
    <row r="205" spans="2:195" ht="9.9499999999999993" customHeight="1" x14ac:dyDescent="0.4">
      <c r="B205" s="15"/>
      <c r="C205" s="82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4"/>
      <c r="Z205" s="82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4"/>
      <c r="AV205" s="16"/>
    </row>
    <row r="206" spans="2:195" ht="9.9499999999999993" customHeight="1" x14ac:dyDescent="0.4">
      <c r="B206" s="15"/>
      <c r="C206" s="82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4"/>
      <c r="Z206" s="82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4"/>
      <c r="AV206" s="16"/>
    </row>
    <row r="207" spans="2:195" ht="9.9499999999999993" customHeight="1" x14ac:dyDescent="0.4">
      <c r="B207" s="15"/>
      <c r="C207" s="82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4"/>
      <c r="Z207" s="82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4"/>
      <c r="AV207" s="16"/>
    </row>
    <row r="208" spans="2:195" ht="9.9499999999999993" customHeight="1" x14ac:dyDescent="0.4">
      <c r="B208" s="15"/>
      <c r="C208" s="82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4"/>
      <c r="Z208" s="82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4"/>
      <c r="AV208" s="16"/>
    </row>
    <row r="209" spans="2:243" ht="9.9499999999999993" customHeight="1" x14ac:dyDescent="0.4">
      <c r="B209" s="15"/>
      <c r="C209" s="82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4"/>
      <c r="Z209" s="82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4"/>
      <c r="AV209" s="16"/>
    </row>
    <row r="210" spans="2:243" ht="9.9499999999999993" customHeight="1" x14ac:dyDescent="0.4">
      <c r="B210" s="15"/>
      <c r="C210" s="82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4"/>
      <c r="Z210" s="82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4"/>
      <c r="AV210" s="16"/>
    </row>
    <row r="211" spans="2:243" ht="9.9499999999999993" customHeight="1" x14ac:dyDescent="0.4">
      <c r="B211" s="15"/>
      <c r="C211" s="82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4"/>
      <c r="Z211" s="82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4"/>
      <c r="AV211" s="16"/>
    </row>
    <row r="212" spans="2:243" ht="9.9499999999999993" customHeight="1" x14ac:dyDescent="0.4">
      <c r="B212" s="15"/>
      <c r="C212" s="82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4"/>
      <c r="Z212" s="82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4"/>
      <c r="AV212" s="16"/>
    </row>
    <row r="213" spans="2:243" ht="9.9499999999999993" customHeight="1" x14ac:dyDescent="0.4">
      <c r="B213" s="15"/>
      <c r="C213" s="82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4"/>
      <c r="Z213" s="82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4"/>
      <c r="AV213" s="16"/>
    </row>
    <row r="214" spans="2:243" ht="9.9499999999999993" customHeight="1" x14ac:dyDescent="0.4">
      <c r="B214" s="15"/>
      <c r="C214" s="82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4"/>
      <c r="Z214" s="82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4"/>
      <c r="AV214" s="16"/>
    </row>
    <row r="215" spans="2:243" ht="9.9499999999999993" customHeight="1" x14ac:dyDescent="0.4">
      <c r="B215" s="15"/>
      <c r="C215" s="82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4"/>
      <c r="Z215" s="82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4"/>
      <c r="AV215" s="16"/>
    </row>
    <row r="216" spans="2:243" ht="9.9499999999999993" customHeight="1" x14ac:dyDescent="0.4">
      <c r="B216" s="15"/>
      <c r="C216" s="85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7"/>
      <c r="Z216" s="85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7"/>
      <c r="AV216" s="16"/>
    </row>
    <row r="217" spans="2:243" ht="9.9499999999999993" customHeight="1" x14ac:dyDescent="0.4">
      <c r="B217" s="15"/>
      <c r="AV217" s="16"/>
    </row>
    <row r="218" spans="2:243" ht="9.9499999999999993" customHeight="1" x14ac:dyDescent="0.4">
      <c r="B218" s="15"/>
      <c r="AV218" s="16"/>
    </row>
    <row r="219" spans="2:243" ht="9.9499999999999993" customHeight="1" x14ac:dyDescent="0.4">
      <c r="B219" s="15"/>
      <c r="C219" s="100" t="s">
        <v>17</v>
      </c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  <c r="AU219" s="100"/>
      <c r="AV219" s="16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</row>
    <row r="220" spans="2:243" ht="9.9499999999999993" customHeight="1" x14ac:dyDescent="0.4">
      <c r="B220" s="15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6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</row>
    <row r="221" spans="2:243" ht="9.9499999999999993" customHeight="1" x14ac:dyDescent="0.4">
      <c r="B221" s="15"/>
      <c r="AV221" s="16"/>
    </row>
    <row r="222" spans="2:243" ht="9.9499999999999993" customHeight="1" x14ac:dyDescent="0.4">
      <c r="B222" s="15"/>
      <c r="AV222" s="16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2:243" ht="9.9499999999999993" customHeight="1" x14ac:dyDescent="0.4">
      <c r="B223" s="15"/>
      <c r="AV223" s="16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2:243" ht="9.9499999999999993" customHeight="1" x14ac:dyDescent="0.4">
      <c r="B224" s="17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9"/>
    </row>
    <row r="225" spans="2:244" ht="9.9499999999999993" customHeight="1" x14ac:dyDescent="0.4"/>
    <row r="226" spans="2:244" ht="9.9499999999999993" customHeight="1" x14ac:dyDescent="0.4"/>
    <row r="227" spans="2:244" ht="9.9499999999999993" customHeight="1" x14ac:dyDescent="0.4">
      <c r="B227" s="88" t="e" vm="1">
        <v>#VALUE!</v>
      </c>
      <c r="C227" s="89"/>
      <c r="D227" s="89"/>
      <c r="E227" s="89"/>
      <c r="F227" s="89"/>
      <c r="G227" s="89"/>
      <c r="H227" s="89"/>
      <c r="I227" s="89"/>
      <c r="J227" s="89"/>
      <c r="K227" s="89"/>
      <c r="L227" s="90"/>
      <c r="M227" s="67" t="s">
        <v>137</v>
      </c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9"/>
      <c r="AL227" s="2"/>
      <c r="AM227" s="3"/>
      <c r="AN227" s="3"/>
      <c r="AO227" s="3"/>
      <c r="AP227" s="3"/>
      <c r="AQ227" s="3"/>
      <c r="AR227" s="3"/>
      <c r="AS227" s="3"/>
      <c r="AT227" s="3"/>
      <c r="AU227" s="3"/>
      <c r="AV227" s="4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0"/>
      <c r="FE227" s="10"/>
      <c r="FF227" s="10"/>
      <c r="FG227" s="10"/>
      <c r="FH227" s="10"/>
      <c r="FI227" s="10"/>
      <c r="FJ227" s="10"/>
      <c r="FK227" s="10"/>
      <c r="FL227" s="10"/>
      <c r="FM227" s="10"/>
      <c r="FN227" s="10"/>
      <c r="FO227" s="10"/>
      <c r="FP227" s="10"/>
      <c r="FQ227" s="10"/>
      <c r="FR227" s="10"/>
      <c r="FS227" s="10"/>
      <c r="FT227" s="10"/>
      <c r="FU227" s="10"/>
      <c r="FV227" s="10"/>
      <c r="FW227" s="10"/>
      <c r="FX227" s="10"/>
      <c r="FY227" s="10"/>
      <c r="FZ227" s="10"/>
      <c r="GA227" s="10"/>
      <c r="GB227" s="10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0"/>
      <c r="HB227" s="10"/>
      <c r="HC227" s="10"/>
      <c r="HD227" s="10"/>
      <c r="HE227" s="10"/>
      <c r="HF227" s="10"/>
      <c r="HG227" s="10"/>
      <c r="HH227" s="10"/>
      <c r="HI227" s="10"/>
      <c r="HJ227" s="10"/>
      <c r="HK227" s="10"/>
      <c r="HL227" s="10"/>
      <c r="HM227" s="10"/>
      <c r="HN227" s="10"/>
      <c r="HO227" s="10"/>
      <c r="HP227" s="10"/>
      <c r="HQ227" s="10"/>
      <c r="HR227" s="10"/>
      <c r="HS227" s="10"/>
      <c r="HT227" s="10"/>
      <c r="HU227" s="10"/>
      <c r="HV227" s="10"/>
      <c r="HW227" s="10"/>
      <c r="HX227" s="10"/>
      <c r="HY227" s="10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</row>
    <row r="228" spans="2:244" ht="9.9499999999999993" customHeight="1" x14ac:dyDescent="0.4">
      <c r="B228" s="91"/>
      <c r="C228" s="92"/>
      <c r="D228" s="92"/>
      <c r="E228" s="92"/>
      <c r="F228" s="92"/>
      <c r="G228" s="92"/>
      <c r="H228" s="92"/>
      <c r="I228" s="92"/>
      <c r="J228" s="92"/>
      <c r="K228" s="92"/>
      <c r="L228" s="93"/>
      <c r="M228" s="97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9"/>
      <c r="AL228" s="5"/>
      <c r="AM228" s="6"/>
      <c r="AN228" s="6"/>
      <c r="AO228" s="6"/>
      <c r="AP228" s="6"/>
      <c r="AQ228" s="6"/>
      <c r="AR228" s="6"/>
      <c r="AS228" s="6"/>
      <c r="AT228" s="6"/>
      <c r="AU228" s="6"/>
      <c r="AV228" s="7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0"/>
      <c r="FE228" s="10"/>
      <c r="FF228" s="10"/>
      <c r="FG228" s="10"/>
      <c r="FH228" s="10"/>
      <c r="FI228" s="10"/>
      <c r="FJ228" s="10"/>
      <c r="FK228" s="10"/>
      <c r="FL228" s="10"/>
      <c r="FM228" s="10"/>
      <c r="FN228" s="10"/>
      <c r="FO228" s="10"/>
      <c r="FP228" s="10"/>
      <c r="FQ228" s="10"/>
      <c r="FR228" s="10"/>
      <c r="FS228" s="10"/>
      <c r="FT228" s="10"/>
      <c r="FU228" s="10"/>
      <c r="FV228" s="10"/>
      <c r="FW228" s="10"/>
      <c r="FX228" s="10"/>
      <c r="FY228" s="10"/>
      <c r="FZ228" s="10"/>
      <c r="GA228" s="10"/>
      <c r="GB228" s="10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0"/>
      <c r="HB228" s="10"/>
      <c r="HC228" s="10"/>
      <c r="HD228" s="10"/>
      <c r="HE228" s="10"/>
      <c r="HF228" s="10"/>
      <c r="HG228" s="10"/>
      <c r="HH228" s="10"/>
      <c r="HI228" s="10"/>
      <c r="HJ228" s="10"/>
      <c r="HK228" s="10"/>
      <c r="HL228" s="10"/>
      <c r="HM228" s="10"/>
      <c r="HN228" s="10"/>
      <c r="HO228" s="10"/>
      <c r="HP228" s="10"/>
      <c r="HQ228" s="10"/>
      <c r="HR228" s="10"/>
      <c r="HS228" s="10"/>
      <c r="HT228" s="10"/>
      <c r="HU228" s="10"/>
      <c r="HV228" s="10"/>
      <c r="HW228" s="10"/>
      <c r="HX228" s="10"/>
      <c r="HY228" s="10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</row>
    <row r="229" spans="2:244" ht="9.9499999999999993" customHeight="1" x14ac:dyDescent="0.4">
      <c r="B229" s="91"/>
      <c r="C229" s="92"/>
      <c r="D229" s="92"/>
      <c r="E229" s="92"/>
      <c r="F229" s="92"/>
      <c r="G229" s="92"/>
      <c r="H229" s="92"/>
      <c r="I229" s="92"/>
      <c r="J229" s="92"/>
      <c r="K229" s="92"/>
      <c r="L229" s="93"/>
      <c r="M229" s="97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9"/>
      <c r="AL229" s="67" t="s">
        <v>114</v>
      </c>
      <c r="AM229" s="68"/>
      <c r="AN229" s="68"/>
      <c r="AO229" s="68"/>
      <c r="AP229" s="68"/>
      <c r="AQ229" s="68"/>
      <c r="AR229" s="68"/>
      <c r="AS229" s="68"/>
      <c r="AT229" s="68"/>
      <c r="AU229" s="68"/>
      <c r="AV229" s="69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0"/>
      <c r="FE229" s="10"/>
      <c r="FF229" s="10"/>
      <c r="FG229" s="10"/>
      <c r="FH229" s="10"/>
      <c r="FI229" s="10"/>
      <c r="FJ229" s="10"/>
      <c r="FK229" s="10"/>
      <c r="FL229" s="10"/>
      <c r="FM229" s="10"/>
      <c r="FN229" s="10"/>
      <c r="FO229" s="10"/>
      <c r="FP229" s="10"/>
      <c r="FQ229" s="10"/>
      <c r="FR229" s="10"/>
      <c r="FS229" s="10"/>
      <c r="FT229" s="10"/>
      <c r="FU229" s="10"/>
      <c r="FV229" s="10"/>
      <c r="FW229" s="10"/>
      <c r="FX229" s="10"/>
      <c r="FY229" s="10"/>
      <c r="FZ229" s="10"/>
      <c r="GA229" s="10"/>
      <c r="GB229" s="10"/>
      <c r="GC229" s="10"/>
      <c r="GD229" s="10"/>
      <c r="GE229" s="10"/>
      <c r="GF229" s="10"/>
      <c r="GG229" s="10"/>
      <c r="GH229" s="10"/>
      <c r="GI229" s="10"/>
      <c r="GJ229" s="10"/>
      <c r="GK229" s="10"/>
      <c r="GL229" s="10"/>
      <c r="GM229" s="10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0"/>
      <c r="HB229" s="10"/>
      <c r="HC229" s="10"/>
      <c r="HD229" s="10"/>
      <c r="HE229" s="10"/>
      <c r="HF229" s="10"/>
      <c r="HG229" s="10"/>
      <c r="HH229" s="10"/>
      <c r="HI229" s="10"/>
      <c r="HJ229" s="10"/>
      <c r="HK229" s="10"/>
      <c r="HL229" s="10"/>
      <c r="HM229" s="10"/>
      <c r="HN229" s="10"/>
      <c r="HO229" s="10"/>
      <c r="HP229" s="10"/>
      <c r="HQ229" s="10"/>
      <c r="HR229" s="10"/>
      <c r="HS229" s="10"/>
      <c r="HT229" s="10"/>
      <c r="HU229" s="10"/>
      <c r="HV229" s="10"/>
      <c r="HW229" s="10"/>
      <c r="HX229" s="10"/>
      <c r="HY229" s="10"/>
      <c r="HZ229" s="10"/>
      <c r="IA229" s="10"/>
      <c r="IB229" s="10"/>
      <c r="IC229" s="10"/>
      <c r="ID229" s="10"/>
      <c r="IE229" s="10"/>
      <c r="IF229" s="10"/>
      <c r="IG229" s="10"/>
      <c r="IH229" s="10"/>
      <c r="II229" s="10"/>
      <c r="IJ229" s="10"/>
    </row>
    <row r="230" spans="2:244" ht="9.9499999999999993" customHeight="1" x14ac:dyDescent="0.4">
      <c r="B230" s="94"/>
      <c r="C230" s="95"/>
      <c r="D230" s="95"/>
      <c r="E230" s="95"/>
      <c r="F230" s="95"/>
      <c r="G230" s="95"/>
      <c r="H230" s="95"/>
      <c r="I230" s="95"/>
      <c r="J230" s="95"/>
      <c r="K230" s="95"/>
      <c r="L230" s="96"/>
      <c r="M230" s="70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2"/>
      <c r="AL230" s="70"/>
      <c r="AM230" s="71"/>
      <c r="AN230" s="71"/>
      <c r="AO230" s="71"/>
      <c r="AP230" s="71"/>
      <c r="AQ230" s="71"/>
      <c r="AR230" s="71"/>
      <c r="AS230" s="71"/>
      <c r="AT230" s="71"/>
      <c r="AU230" s="71"/>
      <c r="AV230" s="72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0"/>
      <c r="FE230" s="10"/>
      <c r="FF230" s="10"/>
      <c r="FG230" s="10"/>
      <c r="FH230" s="10"/>
      <c r="FI230" s="10"/>
      <c r="FJ230" s="10"/>
      <c r="FK230" s="10"/>
      <c r="FL230" s="10"/>
      <c r="FM230" s="10"/>
      <c r="FN230" s="10"/>
      <c r="FO230" s="10"/>
      <c r="FP230" s="10"/>
      <c r="FQ230" s="10"/>
      <c r="FR230" s="10"/>
      <c r="FS230" s="10"/>
      <c r="FT230" s="10"/>
      <c r="FU230" s="10"/>
      <c r="FV230" s="10"/>
      <c r="FW230" s="10"/>
      <c r="FX230" s="10"/>
      <c r="FY230" s="10"/>
      <c r="FZ230" s="10"/>
      <c r="GA230" s="10"/>
      <c r="GB230" s="10"/>
      <c r="GC230" s="10"/>
      <c r="GD230" s="10"/>
      <c r="GE230" s="10"/>
      <c r="GF230" s="10"/>
      <c r="GG230" s="10"/>
      <c r="GH230" s="10"/>
      <c r="GI230" s="10"/>
      <c r="GJ230" s="10"/>
      <c r="GK230" s="10"/>
      <c r="GL230" s="10"/>
      <c r="GM230" s="10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0"/>
      <c r="HB230" s="10"/>
      <c r="HC230" s="10"/>
      <c r="HD230" s="10"/>
      <c r="HE230" s="10"/>
      <c r="HF230" s="10"/>
      <c r="HG230" s="10"/>
      <c r="HH230" s="10"/>
      <c r="HI230" s="10"/>
      <c r="HJ230" s="10"/>
      <c r="HK230" s="10"/>
      <c r="HL230" s="10"/>
      <c r="HM230" s="10"/>
      <c r="HN230" s="10"/>
      <c r="HO230" s="10"/>
      <c r="HP230" s="10"/>
      <c r="HQ230" s="10"/>
      <c r="HR230" s="10"/>
      <c r="HS230" s="10"/>
      <c r="HT230" s="10"/>
      <c r="HU230" s="10"/>
      <c r="HV230" s="10"/>
      <c r="HW230" s="10"/>
      <c r="HX230" s="10"/>
      <c r="HY230" s="10"/>
      <c r="HZ230" s="10"/>
      <c r="IA230" s="10"/>
      <c r="IB230" s="10"/>
      <c r="IC230" s="10"/>
      <c r="ID230" s="10"/>
      <c r="IE230" s="10"/>
      <c r="IF230" s="10"/>
      <c r="IG230" s="10"/>
      <c r="IH230" s="10"/>
      <c r="II230" s="10"/>
      <c r="IJ230" s="10"/>
    </row>
    <row r="231" spans="2:244" ht="9.9499999999999993" customHeight="1" x14ac:dyDescent="0.4"/>
    <row r="232" spans="2:244" ht="9.9499999999999993" customHeight="1" x14ac:dyDescent="0.4"/>
    <row r="233" spans="2:244" ht="9.9499999999999993" customHeight="1" x14ac:dyDescent="0.4">
      <c r="B233" s="73" t="s">
        <v>15</v>
      </c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5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  <c r="GM233" s="11"/>
      <c r="GP233" s="11"/>
      <c r="GQ233" s="11"/>
      <c r="GR233" s="11"/>
      <c r="GS233" s="11"/>
      <c r="GT233" s="11"/>
      <c r="GU233" s="11"/>
      <c r="GV233" s="11"/>
      <c r="GW233" s="11"/>
      <c r="GX233" s="11"/>
      <c r="GY233" s="11"/>
      <c r="GZ233" s="11"/>
      <c r="HA233" s="11"/>
      <c r="HB233" s="11"/>
      <c r="HC233" s="11"/>
      <c r="HD233" s="11"/>
      <c r="HE233" s="11"/>
      <c r="HF233" s="11"/>
      <c r="HG233" s="11"/>
      <c r="HH233" s="11"/>
      <c r="HI233" s="11"/>
      <c r="HJ233" s="11"/>
      <c r="HK233" s="11"/>
      <c r="HL233" s="11"/>
      <c r="HM233" s="11"/>
      <c r="HN233" s="11"/>
      <c r="HO233" s="11"/>
      <c r="HP233" s="11"/>
      <c r="HQ233" s="11"/>
      <c r="HR233" s="11"/>
      <c r="HS233" s="11"/>
      <c r="HT233" s="11"/>
      <c r="HU233" s="11"/>
      <c r="HV233" s="11"/>
      <c r="HW233" s="11"/>
      <c r="HX233" s="11"/>
      <c r="HY233" s="11"/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</row>
    <row r="234" spans="2:244" ht="9.9499999999999993" customHeight="1" x14ac:dyDescent="0.4">
      <c r="B234" s="76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77"/>
      <c r="AV234" s="78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1"/>
      <c r="GK234" s="11"/>
      <c r="GL234" s="11"/>
      <c r="GM234" s="11"/>
      <c r="GP234" s="11"/>
      <c r="GQ234" s="11"/>
      <c r="GR234" s="11"/>
      <c r="GS234" s="11"/>
      <c r="GT234" s="11"/>
      <c r="GU234" s="11"/>
      <c r="GV234" s="11"/>
      <c r="GW234" s="11"/>
      <c r="GX234" s="11"/>
      <c r="GY234" s="11"/>
      <c r="GZ234" s="11"/>
      <c r="HA234" s="11"/>
      <c r="HB234" s="11"/>
      <c r="HC234" s="11"/>
      <c r="HD234" s="11"/>
      <c r="HE234" s="11"/>
      <c r="HF234" s="11"/>
      <c r="HG234" s="11"/>
      <c r="HH234" s="11"/>
      <c r="HI234" s="11"/>
      <c r="HJ234" s="11"/>
      <c r="HK234" s="11"/>
      <c r="HL234" s="11"/>
      <c r="HM234" s="11"/>
      <c r="HN234" s="11"/>
      <c r="HO234" s="11"/>
      <c r="HP234" s="11"/>
      <c r="HQ234" s="11"/>
      <c r="HR234" s="11"/>
      <c r="HS234" s="11"/>
      <c r="HT234" s="11"/>
      <c r="HU234" s="11"/>
      <c r="HV234" s="11"/>
      <c r="HW234" s="11"/>
      <c r="HX234" s="11"/>
      <c r="HY234" s="11"/>
      <c r="HZ234" s="11"/>
      <c r="IA234" s="11"/>
      <c r="IB234" s="11"/>
      <c r="IC234" s="11"/>
      <c r="ID234" s="11"/>
      <c r="IE234" s="11"/>
      <c r="IF234" s="11"/>
      <c r="IG234" s="11"/>
      <c r="IH234" s="11"/>
      <c r="II234" s="11"/>
      <c r="IJ234" s="11"/>
    </row>
    <row r="235" spans="2:244" ht="9.9499999999999993" customHeight="1" x14ac:dyDescent="0.4">
      <c r="B235" s="150" t="s">
        <v>152</v>
      </c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2"/>
    </row>
    <row r="236" spans="2:244" ht="9.9499999999999993" customHeight="1" x14ac:dyDescent="0.4">
      <c r="B236" s="153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154"/>
    </row>
    <row r="237" spans="2:244" ht="9.9499999999999993" customHeight="1" x14ac:dyDescent="0.4">
      <c r="B237" s="15"/>
      <c r="C237" s="83"/>
      <c r="D237" s="83"/>
      <c r="Z237" s="83"/>
      <c r="AA237" s="83"/>
      <c r="AV237" s="16"/>
      <c r="HS237" s="11"/>
      <c r="HT237" s="11"/>
      <c r="HU237" s="11"/>
      <c r="IB237" s="11"/>
      <c r="IC237" s="11"/>
      <c r="ID237" s="11"/>
    </row>
    <row r="238" spans="2:244" ht="9.9499999999999993" customHeight="1" x14ac:dyDescent="0.4">
      <c r="B238" s="15"/>
      <c r="C238" s="86"/>
      <c r="D238" s="86"/>
      <c r="Z238" s="86"/>
      <c r="AA238" s="86"/>
      <c r="AV238" s="16"/>
      <c r="HS238" s="11"/>
      <c r="HT238" s="11"/>
      <c r="HU238" s="11"/>
      <c r="IB238" s="11"/>
      <c r="IC238" s="11"/>
      <c r="ID238" s="11"/>
    </row>
    <row r="239" spans="2:244" ht="9.9499999999999993" customHeight="1" x14ac:dyDescent="0.4">
      <c r="B239" s="15"/>
      <c r="C239" s="79" t="e" vm="12">
        <v>#VALUE!</v>
      </c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1"/>
      <c r="Z239" s="79" t="e" vm="13">
        <v>#VALUE!</v>
      </c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0"/>
      <c r="AT239" s="80"/>
      <c r="AU239" s="81"/>
      <c r="AV239" s="16"/>
      <c r="HS239" s="11"/>
      <c r="HT239" s="11"/>
      <c r="HU239" s="11"/>
      <c r="IB239" s="11"/>
      <c r="IC239" s="11"/>
      <c r="ID239" s="11"/>
    </row>
    <row r="240" spans="2:244" ht="9.9499999999999993" customHeight="1" x14ac:dyDescent="0.4">
      <c r="B240" s="15"/>
      <c r="C240" s="82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4"/>
      <c r="Z240" s="82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4"/>
      <c r="AV240" s="16"/>
      <c r="HS240" s="11"/>
      <c r="HT240" s="11"/>
      <c r="HU240" s="11"/>
      <c r="IB240" s="11"/>
      <c r="IC240" s="11"/>
      <c r="ID240" s="11"/>
    </row>
    <row r="241" spans="2:238" ht="9.9499999999999993" customHeight="1" x14ac:dyDescent="0.4">
      <c r="B241" s="15"/>
      <c r="C241" s="82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4"/>
      <c r="Z241" s="82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4"/>
      <c r="AV241" s="16"/>
      <c r="HS241" s="11"/>
      <c r="HT241" s="11"/>
      <c r="HU241" s="11"/>
      <c r="IB241" s="11"/>
      <c r="IC241" s="11"/>
      <c r="ID241" s="11"/>
    </row>
    <row r="242" spans="2:238" ht="9.9499999999999993" customHeight="1" x14ac:dyDescent="0.4">
      <c r="B242" s="15"/>
      <c r="C242" s="82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4"/>
      <c r="Z242" s="82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4"/>
      <c r="AV242" s="16"/>
      <c r="HS242" s="11"/>
      <c r="HT242" s="11"/>
      <c r="HU242" s="11"/>
      <c r="IB242" s="11"/>
      <c r="IC242" s="11"/>
      <c r="ID242" s="11"/>
    </row>
    <row r="243" spans="2:238" ht="9.9499999999999993" customHeight="1" x14ac:dyDescent="0.4">
      <c r="B243" s="15"/>
      <c r="C243" s="82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4"/>
      <c r="Z243" s="82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4"/>
      <c r="AV243" s="16"/>
      <c r="HS243" s="11"/>
      <c r="HT243" s="11"/>
      <c r="HU243" s="11"/>
      <c r="IB243" s="11"/>
      <c r="IC243" s="11"/>
      <c r="ID243" s="11"/>
    </row>
    <row r="244" spans="2:238" ht="9.9499999999999993" customHeight="1" x14ac:dyDescent="0.4">
      <c r="B244" s="15"/>
      <c r="C244" s="82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4"/>
      <c r="Z244" s="82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4"/>
      <c r="AV244" s="16"/>
      <c r="HS244" s="11"/>
      <c r="HT244" s="11"/>
      <c r="HU244" s="11"/>
      <c r="IB244" s="11"/>
      <c r="IC244" s="11"/>
      <c r="ID244" s="11"/>
    </row>
    <row r="245" spans="2:238" ht="9.9499999999999993" customHeight="1" x14ac:dyDescent="0.4">
      <c r="B245" s="15"/>
      <c r="C245" s="82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4"/>
      <c r="Z245" s="82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4"/>
      <c r="AV245" s="16"/>
      <c r="HS245" s="11"/>
      <c r="HT245" s="11"/>
      <c r="HU245" s="11"/>
      <c r="IB245" s="11"/>
      <c r="IC245" s="11"/>
      <c r="ID245" s="11"/>
    </row>
    <row r="246" spans="2:238" ht="9.9499999999999993" customHeight="1" x14ac:dyDescent="0.4">
      <c r="B246" s="15"/>
      <c r="C246" s="82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4"/>
      <c r="Z246" s="82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4"/>
      <c r="AV246" s="16"/>
      <c r="HS246" s="11"/>
      <c r="HT246" s="11"/>
      <c r="HU246" s="11"/>
      <c r="IB246" s="11"/>
      <c r="IC246" s="11"/>
      <c r="ID246" s="11"/>
    </row>
    <row r="247" spans="2:238" ht="9.9499999999999993" customHeight="1" x14ac:dyDescent="0.4">
      <c r="B247" s="15"/>
      <c r="C247" s="82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4"/>
      <c r="Z247" s="82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4"/>
      <c r="AV247" s="16"/>
      <c r="HS247" s="11"/>
      <c r="HT247" s="11"/>
      <c r="HU247" s="11"/>
      <c r="IB247" s="11"/>
      <c r="IC247" s="11"/>
      <c r="ID247" s="11"/>
    </row>
    <row r="248" spans="2:238" ht="9.9499999999999993" customHeight="1" x14ac:dyDescent="0.4">
      <c r="B248" s="15"/>
      <c r="C248" s="82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4"/>
      <c r="Z248" s="82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4"/>
      <c r="AV248" s="16"/>
      <c r="HS248" s="11"/>
      <c r="HT248" s="11"/>
      <c r="HU248" s="11"/>
      <c r="IB248" s="11"/>
      <c r="IC248" s="11"/>
      <c r="ID248" s="11"/>
    </row>
    <row r="249" spans="2:238" ht="9.9499999999999993" customHeight="1" x14ac:dyDescent="0.4">
      <c r="B249" s="15"/>
      <c r="C249" s="82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4"/>
      <c r="Z249" s="82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4"/>
      <c r="AV249" s="16"/>
      <c r="HS249" s="11"/>
      <c r="HT249" s="11"/>
      <c r="HU249" s="11"/>
      <c r="IB249" s="11"/>
      <c r="IC249" s="11"/>
      <c r="ID249" s="11"/>
    </row>
    <row r="250" spans="2:238" ht="9.9499999999999993" customHeight="1" x14ac:dyDescent="0.4">
      <c r="B250" s="15"/>
      <c r="C250" s="82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4"/>
      <c r="Z250" s="82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4"/>
      <c r="AV250" s="16"/>
      <c r="HS250" s="11"/>
      <c r="HT250" s="11"/>
      <c r="HU250" s="11"/>
      <c r="IB250" s="11"/>
      <c r="IC250" s="11"/>
      <c r="ID250" s="11"/>
    </row>
    <row r="251" spans="2:238" ht="9.9499999999999993" customHeight="1" x14ac:dyDescent="0.4">
      <c r="B251" s="15"/>
      <c r="C251" s="82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4"/>
      <c r="Z251" s="82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4"/>
      <c r="AV251" s="16"/>
      <c r="HS251" s="11"/>
      <c r="HT251" s="11"/>
      <c r="HU251" s="11"/>
      <c r="IB251" s="11"/>
      <c r="IC251" s="11"/>
      <c r="ID251" s="11"/>
    </row>
    <row r="252" spans="2:238" ht="9.9499999999999993" customHeight="1" x14ac:dyDescent="0.4">
      <c r="B252" s="15"/>
      <c r="C252" s="82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4"/>
      <c r="Z252" s="82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4"/>
      <c r="AV252" s="16"/>
      <c r="HS252" s="11"/>
      <c r="HT252" s="11"/>
      <c r="HU252" s="11"/>
      <c r="IB252" s="11"/>
      <c r="IC252" s="11"/>
      <c r="ID252" s="11"/>
    </row>
    <row r="253" spans="2:238" ht="9.9499999999999993" customHeight="1" x14ac:dyDescent="0.4">
      <c r="B253" s="15"/>
      <c r="C253" s="85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7"/>
      <c r="Z253" s="85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7"/>
      <c r="AV253" s="16"/>
      <c r="HS253" s="11"/>
      <c r="HT253" s="11"/>
      <c r="HU253" s="11"/>
      <c r="IB253" s="11"/>
      <c r="IC253" s="11"/>
      <c r="ID253" s="11"/>
    </row>
    <row r="254" spans="2:238" ht="9.9499999999999993" customHeight="1" x14ac:dyDescent="0.4">
      <c r="B254" s="15"/>
      <c r="AV254" s="16"/>
      <c r="HS254" s="11"/>
      <c r="HT254" s="11"/>
      <c r="HU254" s="11"/>
      <c r="IB254" s="11"/>
      <c r="IC254" s="11"/>
      <c r="ID254" s="11"/>
    </row>
    <row r="255" spans="2:238" ht="9.9499999999999993" customHeight="1" x14ac:dyDescent="0.4">
      <c r="B255" s="15"/>
      <c r="AV255" s="16"/>
      <c r="HS255" s="11"/>
      <c r="HT255" s="11"/>
      <c r="HU255" s="11"/>
      <c r="IB255" s="11"/>
      <c r="IC255" s="11"/>
      <c r="ID255" s="11"/>
    </row>
    <row r="256" spans="2:238" ht="9.9499999999999993" customHeight="1" x14ac:dyDescent="0.4">
      <c r="B256" s="15"/>
      <c r="C256" s="83"/>
      <c r="D256" s="83"/>
      <c r="Z256" s="83"/>
      <c r="AA256" s="83"/>
      <c r="AV256" s="16"/>
      <c r="HS256" s="11"/>
      <c r="HT256" s="11"/>
      <c r="HU256" s="11"/>
      <c r="IB256" s="11"/>
      <c r="IC256" s="11"/>
      <c r="ID256" s="11"/>
    </row>
    <row r="257" spans="2:238" ht="9.9499999999999993" customHeight="1" x14ac:dyDescent="0.4">
      <c r="B257" s="15"/>
      <c r="C257" s="86"/>
      <c r="D257" s="86"/>
      <c r="Z257" s="83"/>
      <c r="AA257" s="83"/>
      <c r="AV257" s="16"/>
      <c r="HS257" s="11"/>
      <c r="HT257" s="11"/>
      <c r="HU257" s="11"/>
      <c r="IB257" s="11"/>
      <c r="IC257" s="11"/>
      <c r="ID257" s="11"/>
    </row>
    <row r="258" spans="2:238" ht="9.9499999999999993" customHeight="1" x14ac:dyDescent="0.4">
      <c r="B258" s="15"/>
      <c r="C258" s="79" t="e" vm="14">
        <v>#VALUE!</v>
      </c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1"/>
      <c r="Z258" s="79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1"/>
      <c r="AV258" s="16"/>
      <c r="HS258" s="11"/>
      <c r="HT258" s="11"/>
      <c r="HU258" s="11"/>
      <c r="IB258" s="11"/>
      <c r="IC258" s="11"/>
      <c r="ID258" s="11"/>
    </row>
    <row r="259" spans="2:238" ht="9.9499999999999993" customHeight="1" x14ac:dyDescent="0.4">
      <c r="B259" s="15"/>
      <c r="C259" s="82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4"/>
      <c r="Z259" s="82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4"/>
      <c r="AV259" s="16"/>
    </row>
    <row r="260" spans="2:238" ht="9.9499999999999993" customHeight="1" x14ac:dyDescent="0.4">
      <c r="B260" s="15"/>
      <c r="C260" s="82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4"/>
      <c r="Z260" s="82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4"/>
      <c r="AV260" s="16"/>
    </row>
    <row r="261" spans="2:238" ht="9.9499999999999993" customHeight="1" x14ac:dyDescent="0.4">
      <c r="B261" s="15"/>
      <c r="C261" s="82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4"/>
      <c r="Z261" s="82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4"/>
      <c r="AV261" s="16"/>
    </row>
    <row r="262" spans="2:238" ht="9.9499999999999993" customHeight="1" x14ac:dyDescent="0.4">
      <c r="B262" s="15"/>
      <c r="C262" s="82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4"/>
      <c r="Z262" s="82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4"/>
      <c r="AV262" s="16"/>
    </row>
    <row r="263" spans="2:238" ht="9.9499999999999993" customHeight="1" x14ac:dyDescent="0.4">
      <c r="B263" s="15"/>
      <c r="C263" s="82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4"/>
      <c r="Z263" s="82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4"/>
      <c r="AV263" s="16"/>
    </row>
    <row r="264" spans="2:238" ht="9.9499999999999993" customHeight="1" x14ac:dyDescent="0.4">
      <c r="B264" s="15"/>
      <c r="C264" s="82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4"/>
      <c r="Z264" s="82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4"/>
      <c r="AV264" s="16"/>
    </row>
    <row r="265" spans="2:238" ht="9.9499999999999993" customHeight="1" x14ac:dyDescent="0.4">
      <c r="B265" s="15"/>
      <c r="C265" s="82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4"/>
      <c r="Z265" s="82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4"/>
      <c r="AV265" s="16"/>
    </row>
    <row r="266" spans="2:238" ht="9.9499999999999993" customHeight="1" x14ac:dyDescent="0.4">
      <c r="B266" s="15"/>
      <c r="C266" s="82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4"/>
      <c r="Z266" s="82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4"/>
      <c r="AV266" s="16"/>
    </row>
    <row r="267" spans="2:238" ht="9.9499999999999993" customHeight="1" x14ac:dyDescent="0.4">
      <c r="B267" s="15"/>
      <c r="C267" s="82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4"/>
      <c r="Z267" s="82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4"/>
      <c r="AV267" s="16"/>
    </row>
    <row r="268" spans="2:238" ht="9.9499999999999993" customHeight="1" x14ac:dyDescent="0.4">
      <c r="B268" s="15"/>
      <c r="C268" s="82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4"/>
      <c r="Z268" s="82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4"/>
      <c r="AV268" s="16"/>
    </row>
    <row r="269" spans="2:238" ht="9.9499999999999993" customHeight="1" x14ac:dyDescent="0.4">
      <c r="B269" s="15"/>
      <c r="C269" s="82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4"/>
      <c r="Z269" s="82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4"/>
      <c r="AV269" s="16"/>
    </row>
    <row r="270" spans="2:238" ht="9.9499999999999993" customHeight="1" x14ac:dyDescent="0.4">
      <c r="B270" s="15"/>
      <c r="C270" s="82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4"/>
      <c r="Z270" s="82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4"/>
      <c r="AV270" s="16"/>
    </row>
    <row r="271" spans="2:238" ht="9.9499999999999993" customHeight="1" x14ac:dyDescent="0.4">
      <c r="B271" s="15"/>
      <c r="C271" s="82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4"/>
      <c r="Z271" s="82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4"/>
      <c r="AV271" s="16"/>
    </row>
    <row r="272" spans="2:238" ht="9.9499999999999993" customHeight="1" x14ac:dyDescent="0.4">
      <c r="B272" s="15"/>
      <c r="C272" s="85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7"/>
      <c r="Z272" s="85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7"/>
      <c r="AV272" s="16"/>
    </row>
    <row r="273" spans="2:195" ht="9.9499999999999993" customHeight="1" x14ac:dyDescent="0.4">
      <c r="B273" s="15"/>
      <c r="AV273" s="16"/>
    </row>
    <row r="274" spans="2:195" ht="9.9499999999999993" customHeight="1" x14ac:dyDescent="0.4">
      <c r="B274" s="15"/>
      <c r="AV274" s="16"/>
    </row>
    <row r="275" spans="2:195" ht="9.9499999999999993" customHeight="1" x14ac:dyDescent="0.4">
      <c r="B275" s="73" t="s">
        <v>16</v>
      </c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5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  <c r="GM275" s="11"/>
    </row>
    <row r="276" spans="2:195" ht="9.9499999999999993" customHeight="1" x14ac:dyDescent="0.4">
      <c r="B276" s="76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8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</row>
    <row r="277" spans="2:195" ht="9.9499999999999993" customHeight="1" x14ac:dyDescent="0.4">
      <c r="B277" s="15"/>
      <c r="AV277" s="16"/>
    </row>
    <row r="278" spans="2:195" ht="9.9499999999999993" customHeight="1" x14ac:dyDescent="0.4">
      <c r="B278" s="15"/>
      <c r="AV278" s="16"/>
    </row>
    <row r="279" spans="2:195" ht="9.9499999999999993" customHeight="1" x14ac:dyDescent="0.4">
      <c r="B279" s="15"/>
      <c r="C279" s="83"/>
      <c r="D279" s="83"/>
      <c r="Z279" s="83"/>
      <c r="AA279" s="83"/>
      <c r="AV279" s="16"/>
    </row>
    <row r="280" spans="2:195" ht="9.9499999999999993" customHeight="1" x14ac:dyDescent="0.4">
      <c r="B280" s="15"/>
      <c r="C280" s="86"/>
      <c r="D280" s="86"/>
      <c r="Z280" s="86"/>
      <c r="AA280" s="86"/>
      <c r="AV280" s="16"/>
    </row>
    <row r="281" spans="2:195" ht="9.9499999999999993" customHeight="1" x14ac:dyDescent="0.4">
      <c r="B281" s="15"/>
      <c r="C281" s="79" t="e" vm="15">
        <v>#VALUE!</v>
      </c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1"/>
      <c r="Z281" s="79" t="e" vm="16">
        <v>#VALUE!</v>
      </c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1"/>
      <c r="AV281" s="16"/>
    </row>
    <row r="282" spans="2:195" ht="9.9499999999999993" customHeight="1" x14ac:dyDescent="0.4">
      <c r="B282" s="15"/>
      <c r="C282" s="82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4"/>
      <c r="Z282" s="82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4"/>
      <c r="AV282" s="16"/>
    </row>
    <row r="283" spans="2:195" ht="9.9499999999999993" customHeight="1" x14ac:dyDescent="0.4">
      <c r="B283" s="15"/>
      <c r="C283" s="82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4"/>
      <c r="Z283" s="82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4"/>
      <c r="AV283" s="16"/>
    </row>
    <row r="284" spans="2:195" ht="9.9499999999999993" customHeight="1" x14ac:dyDescent="0.4">
      <c r="B284" s="15"/>
      <c r="C284" s="82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4"/>
      <c r="Z284" s="82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4"/>
      <c r="AV284" s="16"/>
    </row>
    <row r="285" spans="2:195" ht="9.9499999999999993" customHeight="1" x14ac:dyDescent="0.4">
      <c r="B285" s="15"/>
      <c r="C285" s="82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4"/>
      <c r="Z285" s="82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4"/>
      <c r="AV285" s="16"/>
    </row>
    <row r="286" spans="2:195" ht="9.9499999999999993" customHeight="1" x14ac:dyDescent="0.4">
      <c r="B286" s="15"/>
      <c r="C286" s="82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4"/>
      <c r="Z286" s="82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4"/>
      <c r="AV286" s="16"/>
    </row>
    <row r="287" spans="2:195" ht="9.9499999999999993" customHeight="1" x14ac:dyDescent="0.4">
      <c r="B287" s="15"/>
      <c r="C287" s="82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4"/>
      <c r="Z287" s="82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4"/>
      <c r="AV287" s="16"/>
    </row>
    <row r="288" spans="2:195" ht="9.9499999999999993" customHeight="1" x14ac:dyDescent="0.4">
      <c r="B288" s="15"/>
      <c r="C288" s="82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4"/>
      <c r="Z288" s="82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4"/>
      <c r="AV288" s="16"/>
    </row>
    <row r="289" spans="2:244" ht="9.9499999999999993" customHeight="1" x14ac:dyDescent="0.4">
      <c r="B289" s="15"/>
      <c r="C289" s="82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4"/>
      <c r="Z289" s="82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4"/>
      <c r="AV289" s="16"/>
    </row>
    <row r="290" spans="2:244" ht="9.9499999999999993" customHeight="1" x14ac:dyDescent="0.4">
      <c r="B290" s="15"/>
      <c r="C290" s="82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4"/>
      <c r="Z290" s="82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4"/>
      <c r="AV290" s="16"/>
    </row>
    <row r="291" spans="2:244" ht="9.9499999999999993" customHeight="1" x14ac:dyDescent="0.4">
      <c r="B291" s="15"/>
      <c r="C291" s="82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4"/>
      <c r="Z291" s="82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4"/>
      <c r="AV291" s="16"/>
    </row>
    <row r="292" spans="2:244" ht="9.9499999999999993" customHeight="1" x14ac:dyDescent="0.4">
      <c r="B292" s="15"/>
      <c r="C292" s="82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4"/>
      <c r="Z292" s="82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4"/>
      <c r="AV292" s="16"/>
    </row>
    <row r="293" spans="2:244" ht="9.9499999999999993" customHeight="1" x14ac:dyDescent="0.4">
      <c r="B293" s="15"/>
      <c r="C293" s="82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4"/>
      <c r="Z293" s="82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4"/>
      <c r="AV293" s="16"/>
    </row>
    <row r="294" spans="2:244" ht="9.9499999999999993" customHeight="1" x14ac:dyDescent="0.4">
      <c r="B294" s="15"/>
      <c r="C294" s="82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4"/>
      <c r="Z294" s="82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4"/>
      <c r="AV294" s="16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  <c r="HL294" s="9"/>
      <c r="HM294" s="9"/>
      <c r="HN294" s="9"/>
      <c r="HO294" s="9"/>
      <c r="HP294" s="9"/>
      <c r="HQ294" s="9"/>
      <c r="HR294" s="9"/>
      <c r="HS294" s="9"/>
      <c r="HT294" s="9"/>
      <c r="HU294" s="9"/>
      <c r="HV294" s="9"/>
      <c r="HW294" s="9"/>
      <c r="HX294" s="9"/>
      <c r="HY294" s="9"/>
      <c r="HZ294" s="9"/>
      <c r="IA294" s="9"/>
      <c r="IB294" s="9"/>
      <c r="IC294" s="9"/>
      <c r="ID294" s="9"/>
      <c r="IE294" s="9"/>
      <c r="IF294" s="9"/>
      <c r="IG294" s="9"/>
      <c r="IH294" s="9"/>
      <c r="II294" s="9"/>
    </row>
    <row r="295" spans="2:244" ht="9.9499999999999993" customHeight="1" x14ac:dyDescent="0.4">
      <c r="B295" s="15"/>
      <c r="C295" s="85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7"/>
      <c r="Z295" s="85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7"/>
      <c r="AV295" s="16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9"/>
      <c r="HB295" s="9"/>
      <c r="HC295" s="9"/>
      <c r="HD295" s="9"/>
      <c r="HE295" s="9"/>
      <c r="HF295" s="9"/>
      <c r="HG295" s="9"/>
      <c r="HH295" s="9"/>
      <c r="HI295" s="9"/>
      <c r="HJ295" s="9"/>
      <c r="HK295" s="9"/>
      <c r="HL295" s="9"/>
      <c r="HM295" s="9"/>
      <c r="HN295" s="9"/>
      <c r="HO295" s="9"/>
      <c r="HP295" s="9"/>
      <c r="HQ295" s="9"/>
      <c r="HR295" s="9"/>
      <c r="HS295" s="9"/>
      <c r="HT295" s="9"/>
      <c r="HU295" s="9"/>
      <c r="HV295" s="9"/>
      <c r="HW295" s="9"/>
      <c r="HX295" s="9"/>
      <c r="HY295" s="9"/>
      <c r="HZ295" s="9"/>
      <c r="IA295" s="9"/>
      <c r="IB295" s="9"/>
      <c r="IC295" s="9"/>
      <c r="ID295" s="9"/>
      <c r="IE295" s="9"/>
      <c r="IF295" s="9"/>
      <c r="IG295" s="9"/>
      <c r="IH295" s="9"/>
      <c r="II295" s="9"/>
    </row>
    <row r="296" spans="2:244" ht="9.9499999999999993" customHeight="1" x14ac:dyDescent="0.4">
      <c r="B296" s="15"/>
      <c r="AV296" s="16"/>
    </row>
    <row r="297" spans="2:244" ht="9.9499999999999993" customHeight="1" x14ac:dyDescent="0.4">
      <c r="B297" s="15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16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2:244" ht="9.9499999999999993" customHeight="1" x14ac:dyDescent="0.4">
      <c r="B298" s="15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16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2:244" ht="9.9499999999999993" customHeight="1" x14ac:dyDescent="0.4">
      <c r="B299" s="17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9"/>
    </row>
    <row r="300" spans="2:244" ht="9.9499999999999993" customHeight="1" x14ac:dyDescent="0.4"/>
    <row r="301" spans="2:244" ht="9.9499999999999993" customHeight="1" x14ac:dyDescent="0.4"/>
    <row r="302" spans="2:244" ht="9.9499999999999993" customHeight="1" x14ac:dyDescent="0.4">
      <c r="B302" s="88" t="e" vm="1">
        <v>#VALUE!</v>
      </c>
      <c r="C302" s="89"/>
      <c r="D302" s="89"/>
      <c r="E302" s="89"/>
      <c r="F302" s="89"/>
      <c r="G302" s="89"/>
      <c r="H302" s="89"/>
      <c r="I302" s="89"/>
      <c r="J302" s="89"/>
      <c r="K302" s="89"/>
      <c r="L302" s="90"/>
      <c r="M302" s="67" t="s">
        <v>138</v>
      </c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9"/>
      <c r="AL302" s="2"/>
      <c r="AM302" s="3"/>
      <c r="AN302" s="3"/>
      <c r="AO302" s="3"/>
      <c r="AP302" s="3"/>
      <c r="AQ302" s="3"/>
      <c r="AR302" s="3"/>
      <c r="AS302" s="3"/>
      <c r="AT302" s="3"/>
      <c r="AU302" s="3"/>
      <c r="AV302" s="4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0"/>
      <c r="FE302" s="10"/>
      <c r="FF302" s="10"/>
      <c r="FG302" s="10"/>
      <c r="FH302" s="10"/>
      <c r="FI302" s="10"/>
      <c r="FJ302" s="10"/>
      <c r="FK302" s="10"/>
      <c r="FL302" s="10"/>
      <c r="FM302" s="10"/>
      <c r="FN302" s="10"/>
      <c r="FO302" s="10"/>
      <c r="FP302" s="10"/>
      <c r="FQ302" s="10"/>
      <c r="FR302" s="10"/>
      <c r="FS302" s="10"/>
      <c r="FT302" s="10"/>
      <c r="FU302" s="10"/>
      <c r="FV302" s="10"/>
      <c r="FW302" s="10"/>
      <c r="FX302" s="10"/>
      <c r="FY302" s="10"/>
      <c r="FZ302" s="10"/>
      <c r="GA302" s="10"/>
      <c r="GB302" s="10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0"/>
      <c r="HB302" s="10"/>
      <c r="HC302" s="10"/>
      <c r="HD302" s="10"/>
      <c r="HE302" s="10"/>
      <c r="HF302" s="10"/>
      <c r="HG302" s="10"/>
      <c r="HH302" s="10"/>
      <c r="HI302" s="10"/>
      <c r="HJ302" s="10"/>
      <c r="HK302" s="10"/>
      <c r="HL302" s="10"/>
      <c r="HM302" s="10"/>
      <c r="HN302" s="10"/>
      <c r="HO302" s="10"/>
      <c r="HP302" s="10"/>
      <c r="HQ302" s="10"/>
      <c r="HR302" s="10"/>
      <c r="HS302" s="10"/>
      <c r="HT302" s="10"/>
      <c r="HU302" s="10"/>
      <c r="HV302" s="10"/>
      <c r="HW302" s="10"/>
      <c r="HX302" s="10"/>
      <c r="HY302" s="10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</row>
    <row r="303" spans="2:244" ht="9.9499999999999993" customHeight="1" x14ac:dyDescent="0.4">
      <c r="B303" s="91"/>
      <c r="C303" s="92"/>
      <c r="D303" s="92"/>
      <c r="E303" s="92"/>
      <c r="F303" s="92"/>
      <c r="G303" s="92"/>
      <c r="H303" s="92"/>
      <c r="I303" s="92"/>
      <c r="J303" s="92"/>
      <c r="K303" s="92"/>
      <c r="L303" s="93"/>
      <c r="M303" s="97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9"/>
      <c r="AL303" s="5"/>
      <c r="AM303" s="6"/>
      <c r="AN303" s="6"/>
      <c r="AO303" s="6"/>
      <c r="AP303" s="6"/>
      <c r="AQ303" s="6"/>
      <c r="AR303" s="6"/>
      <c r="AS303" s="6"/>
      <c r="AT303" s="6"/>
      <c r="AU303" s="6"/>
      <c r="AV303" s="7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0"/>
      <c r="FE303" s="10"/>
      <c r="FF303" s="10"/>
      <c r="FG303" s="10"/>
      <c r="FH303" s="10"/>
      <c r="FI303" s="10"/>
      <c r="FJ303" s="10"/>
      <c r="FK303" s="10"/>
      <c r="FL303" s="10"/>
      <c r="FM303" s="10"/>
      <c r="FN303" s="10"/>
      <c r="FO303" s="10"/>
      <c r="FP303" s="10"/>
      <c r="FQ303" s="10"/>
      <c r="FR303" s="10"/>
      <c r="FS303" s="10"/>
      <c r="FT303" s="10"/>
      <c r="FU303" s="10"/>
      <c r="FV303" s="10"/>
      <c r="FW303" s="10"/>
      <c r="FX303" s="10"/>
      <c r="FY303" s="10"/>
      <c r="FZ303" s="10"/>
      <c r="GA303" s="10"/>
      <c r="GB303" s="10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0"/>
      <c r="HB303" s="10"/>
      <c r="HC303" s="10"/>
      <c r="HD303" s="10"/>
      <c r="HE303" s="10"/>
      <c r="HF303" s="10"/>
      <c r="HG303" s="10"/>
      <c r="HH303" s="10"/>
      <c r="HI303" s="10"/>
      <c r="HJ303" s="10"/>
      <c r="HK303" s="10"/>
      <c r="HL303" s="10"/>
      <c r="HM303" s="10"/>
      <c r="HN303" s="10"/>
      <c r="HO303" s="10"/>
      <c r="HP303" s="10"/>
      <c r="HQ303" s="10"/>
      <c r="HR303" s="10"/>
      <c r="HS303" s="10"/>
      <c r="HT303" s="10"/>
      <c r="HU303" s="10"/>
      <c r="HV303" s="10"/>
      <c r="HW303" s="10"/>
      <c r="HX303" s="10"/>
      <c r="HY303" s="10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</row>
    <row r="304" spans="2:244" ht="9.9499999999999993" customHeight="1" x14ac:dyDescent="0.4">
      <c r="B304" s="91"/>
      <c r="C304" s="92"/>
      <c r="D304" s="92"/>
      <c r="E304" s="92"/>
      <c r="F304" s="92"/>
      <c r="G304" s="92"/>
      <c r="H304" s="92"/>
      <c r="I304" s="92"/>
      <c r="J304" s="92"/>
      <c r="K304" s="92"/>
      <c r="L304" s="93"/>
      <c r="M304" s="97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9"/>
      <c r="AL304" s="67" t="s">
        <v>113</v>
      </c>
      <c r="AM304" s="68"/>
      <c r="AN304" s="68"/>
      <c r="AO304" s="68"/>
      <c r="AP304" s="68"/>
      <c r="AQ304" s="68"/>
      <c r="AR304" s="68"/>
      <c r="AS304" s="68"/>
      <c r="AT304" s="68"/>
      <c r="AU304" s="68"/>
      <c r="AV304" s="69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0"/>
      <c r="FE304" s="10"/>
      <c r="FF304" s="10"/>
      <c r="FG304" s="10"/>
      <c r="FH304" s="10"/>
      <c r="FI304" s="10"/>
      <c r="FJ304" s="10"/>
      <c r="FK304" s="10"/>
      <c r="FL304" s="10"/>
      <c r="FM304" s="10"/>
      <c r="FN304" s="10"/>
      <c r="FO304" s="10"/>
      <c r="FP304" s="10"/>
      <c r="FQ304" s="10"/>
      <c r="FR304" s="10"/>
      <c r="FS304" s="10"/>
      <c r="FT304" s="10"/>
      <c r="FU304" s="10"/>
      <c r="FV304" s="10"/>
      <c r="FW304" s="10"/>
      <c r="FX304" s="10"/>
      <c r="FY304" s="10"/>
      <c r="FZ304" s="10"/>
      <c r="GA304" s="10"/>
      <c r="GB304" s="10"/>
      <c r="GC304" s="10"/>
      <c r="GD304" s="10"/>
      <c r="GE304" s="10"/>
      <c r="GF304" s="10"/>
      <c r="GG304" s="10"/>
      <c r="GH304" s="10"/>
      <c r="GI304" s="10"/>
      <c r="GJ304" s="10"/>
      <c r="GK304" s="10"/>
      <c r="GL304" s="10"/>
      <c r="GM304" s="10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0"/>
      <c r="HB304" s="10"/>
      <c r="HC304" s="10"/>
      <c r="HD304" s="10"/>
      <c r="HE304" s="10"/>
      <c r="HF304" s="10"/>
      <c r="HG304" s="10"/>
      <c r="HH304" s="10"/>
      <c r="HI304" s="10"/>
      <c r="HJ304" s="10"/>
      <c r="HK304" s="10"/>
      <c r="HL304" s="10"/>
      <c r="HM304" s="10"/>
      <c r="HN304" s="10"/>
      <c r="HO304" s="10"/>
      <c r="HP304" s="10"/>
      <c r="HQ304" s="10"/>
      <c r="HR304" s="10"/>
      <c r="HS304" s="10"/>
      <c r="HT304" s="10"/>
      <c r="HU304" s="10"/>
      <c r="HV304" s="10"/>
      <c r="HW304" s="10"/>
      <c r="HX304" s="10"/>
      <c r="HY304" s="10"/>
      <c r="HZ304" s="10"/>
      <c r="IA304" s="10"/>
      <c r="IB304" s="10"/>
      <c r="IC304" s="10"/>
      <c r="ID304" s="10"/>
      <c r="IE304" s="10"/>
      <c r="IF304" s="10"/>
      <c r="IG304" s="10"/>
      <c r="IH304" s="10"/>
      <c r="II304" s="10"/>
      <c r="IJ304" s="10"/>
    </row>
    <row r="305" spans="2:244" ht="9.9499999999999993" customHeight="1" x14ac:dyDescent="0.4">
      <c r="B305" s="94"/>
      <c r="C305" s="95"/>
      <c r="D305" s="95"/>
      <c r="E305" s="95"/>
      <c r="F305" s="95"/>
      <c r="G305" s="95"/>
      <c r="H305" s="95"/>
      <c r="I305" s="95"/>
      <c r="J305" s="95"/>
      <c r="K305" s="95"/>
      <c r="L305" s="96"/>
      <c r="M305" s="70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2"/>
      <c r="AL305" s="70"/>
      <c r="AM305" s="71"/>
      <c r="AN305" s="71"/>
      <c r="AO305" s="71"/>
      <c r="AP305" s="71"/>
      <c r="AQ305" s="71"/>
      <c r="AR305" s="71"/>
      <c r="AS305" s="71"/>
      <c r="AT305" s="71"/>
      <c r="AU305" s="71"/>
      <c r="AV305" s="72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0"/>
      <c r="FE305" s="10"/>
      <c r="FF305" s="10"/>
      <c r="FG305" s="10"/>
      <c r="FH305" s="10"/>
      <c r="FI305" s="10"/>
      <c r="FJ305" s="10"/>
      <c r="FK305" s="10"/>
      <c r="FL305" s="10"/>
      <c r="FM305" s="10"/>
      <c r="FN305" s="10"/>
      <c r="FO305" s="10"/>
      <c r="FP305" s="10"/>
      <c r="FQ305" s="10"/>
      <c r="FR305" s="10"/>
      <c r="FS305" s="10"/>
      <c r="FT305" s="10"/>
      <c r="FU305" s="10"/>
      <c r="FV305" s="10"/>
      <c r="FW305" s="10"/>
      <c r="FX305" s="10"/>
      <c r="FY305" s="10"/>
      <c r="FZ305" s="10"/>
      <c r="GA305" s="10"/>
      <c r="GB305" s="10"/>
      <c r="GC305" s="10"/>
      <c r="GD305" s="10"/>
      <c r="GE305" s="10"/>
      <c r="GF305" s="10"/>
      <c r="GG305" s="10"/>
      <c r="GH305" s="10"/>
      <c r="GI305" s="10"/>
      <c r="GJ305" s="10"/>
      <c r="GK305" s="10"/>
      <c r="GL305" s="10"/>
      <c r="GM305" s="10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0"/>
      <c r="HB305" s="10"/>
      <c r="HC305" s="10"/>
      <c r="HD305" s="10"/>
      <c r="HE305" s="10"/>
      <c r="HF305" s="10"/>
      <c r="HG305" s="10"/>
      <c r="HH305" s="10"/>
      <c r="HI305" s="10"/>
      <c r="HJ305" s="10"/>
      <c r="HK305" s="10"/>
      <c r="HL305" s="10"/>
      <c r="HM305" s="10"/>
      <c r="HN305" s="10"/>
      <c r="HO305" s="10"/>
      <c r="HP305" s="10"/>
      <c r="HQ305" s="10"/>
      <c r="HR305" s="10"/>
      <c r="HS305" s="10"/>
      <c r="HT305" s="10"/>
      <c r="HU305" s="10"/>
      <c r="HV305" s="10"/>
      <c r="HW305" s="10"/>
      <c r="HX305" s="10"/>
      <c r="HY305" s="10"/>
      <c r="HZ305" s="10"/>
      <c r="IA305" s="10"/>
      <c r="IB305" s="10"/>
      <c r="IC305" s="10"/>
      <c r="ID305" s="10"/>
      <c r="IE305" s="10"/>
      <c r="IF305" s="10"/>
      <c r="IG305" s="10"/>
      <c r="IH305" s="10"/>
      <c r="II305" s="10"/>
      <c r="IJ305" s="10"/>
    </row>
    <row r="306" spans="2:244" ht="9.9499999999999993" customHeight="1" x14ac:dyDescent="0.4"/>
    <row r="307" spans="2:244" ht="9.9499999999999993" customHeight="1" x14ac:dyDescent="0.4"/>
    <row r="308" spans="2:244" ht="9.9499999999999993" customHeight="1" x14ac:dyDescent="0.4">
      <c r="B308" s="73" t="s">
        <v>36</v>
      </c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5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  <c r="HL308" s="11"/>
      <c r="HM308" s="11"/>
      <c r="HN308" s="11"/>
      <c r="HO308" s="11"/>
      <c r="HP308" s="11"/>
      <c r="HQ308" s="11"/>
      <c r="HR308" s="11"/>
      <c r="HS308" s="11"/>
      <c r="HT308" s="11"/>
      <c r="HU308" s="11"/>
      <c r="HV308" s="11"/>
      <c r="HW308" s="11"/>
      <c r="HX308" s="11"/>
      <c r="HY308" s="11"/>
      <c r="HZ308" s="11"/>
      <c r="IA308" s="11"/>
      <c r="IB308" s="11"/>
      <c r="IC308" s="11"/>
      <c r="ID308" s="11"/>
      <c r="IE308" s="11"/>
      <c r="IF308" s="11"/>
      <c r="IG308" s="11"/>
      <c r="IH308" s="11"/>
      <c r="II308" s="11"/>
      <c r="IJ308" s="11"/>
    </row>
    <row r="309" spans="2:244" ht="9.9499999999999993" customHeight="1" x14ac:dyDescent="0.4">
      <c r="B309" s="76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8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  <c r="HH309" s="11"/>
      <c r="HI309" s="11"/>
      <c r="HJ309" s="11"/>
      <c r="HK309" s="11"/>
      <c r="HL309" s="11"/>
      <c r="HM309" s="11"/>
      <c r="HN309" s="11"/>
      <c r="HO309" s="11"/>
      <c r="HP309" s="11"/>
      <c r="HQ309" s="11"/>
      <c r="HR309" s="11"/>
      <c r="HS309" s="11"/>
      <c r="HT309" s="11"/>
      <c r="HU309" s="11"/>
      <c r="HV309" s="11"/>
      <c r="HW309" s="11"/>
      <c r="HX309" s="11"/>
      <c r="HY309" s="11"/>
      <c r="HZ309" s="11"/>
      <c r="IA309" s="11"/>
      <c r="IB309" s="11"/>
      <c r="IC309" s="11"/>
      <c r="ID309" s="11"/>
      <c r="IE309" s="11"/>
      <c r="IF309" s="11"/>
      <c r="IG309" s="11"/>
      <c r="IH309" s="11"/>
      <c r="II309" s="11"/>
      <c r="IJ309" s="11"/>
    </row>
    <row r="310" spans="2:244" ht="9.9499999999999993" customHeight="1" x14ac:dyDescent="0.15">
      <c r="B310" s="12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32"/>
      <c r="AR310" s="32"/>
      <c r="AS310" s="32"/>
      <c r="AT310" s="32"/>
      <c r="AU310" s="32"/>
      <c r="AV310" s="33"/>
    </row>
    <row r="311" spans="2:244" ht="9.9499999999999993" customHeight="1" x14ac:dyDescent="0.15">
      <c r="B311" s="15"/>
      <c r="AQ311" s="34"/>
      <c r="AR311" s="34"/>
      <c r="AS311" s="34"/>
      <c r="AT311" s="34"/>
      <c r="AU311" s="34"/>
      <c r="AV311" s="35"/>
    </row>
    <row r="312" spans="2:244" ht="9.9499999999999993" customHeight="1" x14ac:dyDescent="0.4">
      <c r="B312" s="15"/>
      <c r="C312" s="58" t="e" cm="1">
        <f t="array" ref="C312">_xlfn.SWITCH(AY461,11,E452,12,E454,13,+E456,14,+E458,15,+E460,16,+E462,21,+E464,22,+E466,23,+E468,24,+E470,25,+E472,26,+E474,31,+E476,32,+E478,33,+E480,34,+E482,35,+E484,36,+E486,41,+E488,42,+E490,43,+E492,44,+E494,45,+E496,46,+E498,111,+N452,112,+N454,113,+N456,114,+N458,115,+N460,116,+N462,121,+N464,122,+N466,123,+N468,124,+N470,125,+N472,126,+N474,51,E500,52,E502,53,+E504,54,+E506,55,+E508,56,+E510,151,N500,152,+N502,153,+N504,154,+N506,155,+N508,156,+N510,141,N488,142,+N490,143,+N492,144,+N494,145,+N496,146,+N498,131,N476,132,+N478,133,+N480,134,+N482,135,+N484,136,+N486)</f>
        <v>#N/A</v>
      </c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60"/>
      <c r="AE312" s="49" t="s">
        <v>19</v>
      </c>
      <c r="AF312" s="50"/>
      <c r="AG312" s="51"/>
      <c r="AH312" s="52"/>
      <c r="AI312" s="53"/>
      <c r="AJ312" s="53"/>
      <c r="AK312" s="53"/>
      <c r="AL312" s="53"/>
      <c r="AM312" s="54"/>
      <c r="AN312" s="49" t="s">
        <v>43</v>
      </c>
      <c r="AO312" s="50"/>
      <c r="AP312" s="51"/>
      <c r="AQ312" s="52"/>
      <c r="AR312" s="53"/>
      <c r="AS312" s="53"/>
      <c r="AT312" s="53"/>
      <c r="AU312" s="53"/>
      <c r="AV312" s="54"/>
      <c r="HS312" s="11"/>
      <c r="HT312" s="11"/>
      <c r="HU312" s="11"/>
      <c r="IB312" s="11"/>
      <c r="IC312" s="11"/>
      <c r="ID312" s="11"/>
    </row>
    <row r="313" spans="2:244" ht="9.9499999999999993" customHeight="1" x14ac:dyDescent="0.4">
      <c r="B313" s="15"/>
      <c r="C313" s="61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3"/>
      <c r="AE313" s="49"/>
      <c r="AF313" s="50"/>
      <c r="AG313" s="51"/>
      <c r="AH313" s="55"/>
      <c r="AI313" s="56"/>
      <c r="AJ313" s="56"/>
      <c r="AK313" s="56"/>
      <c r="AL313" s="56"/>
      <c r="AM313" s="57"/>
      <c r="AN313" s="49"/>
      <c r="AO313" s="50"/>
      <c r="AP313" s="51"/>
      <c r="AQ313" s="55"/>
      <c r="AR313" s="56"/>
      <c r="AS313" s="56"/>
      <c r="AT313" s="56"/>
      <c r="AU313" s="56"/>
      <c r="AV313" s="57"/>
      <c r="HS313" s="11"/>
      <c r="HT313" s="11"/>
      <c r="HU313" s="11"/>
      <c r="IB313" s="11"/>
      <c r="IC313" s="11"/>
      <c r="ID313" s="11"/>
    </row>
    <row r="314" spans="2:244" ht="9.9499999999999993" customHeight="1" x14ac:dyDescent="0.4">
      <c r="B314" s="15"/>
      <c r="C314" s="61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3"/>
      <c r="AE314" s="49" t="s">
        <v>20</v>
      </c>
      <c r="AF314" s="50"/>
      <c r="AG314" s="51"/>
      <c r="AH314" s="52"/>
      <c r="AI314" s="53"/>
      <c r="AJ314" s="53"/>
      <c r="AK314" s="53"/>
      <c r="AL314" s="53"/>
      <c r="AM314" s="54"/>
      <c r="AN314" s="49" t="s">
        <v>44</v>
      </c>
      <c r="AO314" s="50"/>
      <c r="AP314" s="51"/>
      <c r="AQ314" s="52"/>
      <c r="AR314" s="53"/>
      <c r="AS314" s="53"/>
      <c r="AT314" s="53"/>
      <c r="AU314" s="53"/>
      <c r="AV314" s="54"/>
      <c r="HS314" s="11"/>
      <c r="HT314" s="11"/>
      <c r="HU314" s="11"/>
      <c r="IB314" s="11"/>
      <c r="IC314" s="11"/>
      <c r="ID314" s="11"/>
    </row>
    <row r="315" spans="2:244" ht="9.9499999999999993" customHeight="1" x14ac:dyDescent="0.4">
      <c r="B315" s="15"/>
      <c r="C315" s="61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3"/>
      <c r="AE315" s="49"/>
      <c r="AF315" s="50"/>
      <c r="AG315" s="51"/>
      <c r="AH315" s="55"/>
      <c r="AI315" s="56"/>
      <c r="AJ315" s="56"/>
      <c r="AK315" s="56"/>
      <c r="AL315" s="56"/>
      <c r="AM315" s="57"/>
      <c r="AN315" s="49"/>
      <c r="AO315" s="50"/>
      <c r="AP315" s="51"/>
      <c r="AQ315" s="55"/>
      <c r="AR315" s="56"/>
      <c r="AS315" s="56"/>
      <c r="AT315" s="56"/>
      <c r="AU315" s="56"/>
      <c r="AV315" s="57"/>
      <c r="HS315" s="11"/>
      <c r="HT315" s="11"/>
      <c r="HU315" s="11"/>
      <c r="IB315" s="11"/>
      <c r="IC315" s="11"/>
      <c r="ID315" s="11"/>
    </row>
    <row r="316" spans="2:244" ht="9.9499999999999993" customHeight="1" x14ac:dyDescent="0.4">
      <c r="B316" s="15"/>
      <c r="C316" s="61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3"/>
      <c r="AE316" s="49" t="s">
        <v>21</v>
      </c>
      <c r="AF316" s="50"/>
      <c r="AG316" s="51"/>
      <c r="AH316" s="52"/>
      <c r="AI316" s="53"/>
      <c r="AJ316" s="53"/>
      <c r="AK316" s="53"/>
      <c r="AL316" s="53"/>
      <c r="AM316" s="54"/>
      <c r="AN316" s="49" t="s">
        <v>45</v>
      </c>
      <c r="AO316" s="50"/>
      <c r="AP316" s="51"/>
      <c r="AQ316" s="52"/>
      <c r="AR316" s="53"/>
      <c r="AS316" s="53"/>
      <c r="AT316" s="53"/>
      <c r="AU316" s="53"/>
      <c r="AV316" s="54"/>
      <c r="HS316" s="11"/>
      <c r="HT316" s="11"/>
      <c r="HU316" s="11"/>
      <c r="IB316" s="11"/>
      <c r="IC316" s="11"/>
      <c r="ID316" s="11"/>
    </row>
    <row r="317" spans="2:244" ht="9.9499999999999993" customHeight="1" x14ac:dyDescent="0.4">
      <c r="B317" s="15"/>
      <c r="C317" s="61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3"/>
      <c r="AE317" s="49"/>
      <c r="AF317" s="50"/>
      <c r="AG317" s="51"/>
      <c r="AH317" s="55"/>
      <c r="AI317" s="56"/>
      <c r="AJ317" s="56"/>
      <c r="AK317" s="56"/>
      <c r="AL317" s="56"/>
      <c r="AM317" s="57"/>
      <c r="AN317" s="49"/>
      <c r="AO317" s="50"/>
      <c r="AP317" s="51"/>
      <c r="AQ317" s="55"/>
      <c r="AR317" s="56"/>
      <c r="AS317" s="56"/>
      <c r="AT317" s="56"/>
      <c r="AU317" s="56"/>
      <c r="AV317" s="57"/>
      <c r="HS317" s="11"/>
      <c r="HT317" s="11"/>
      <c r="HU317" s="11"/>
      <c r="IB317" s="11"/>
      <c r="IC317" s="11"/>
      <c r="ID317" s="11"/>
    </row>
    <row r="318" spans="2:244" ht="9.9499999999999993" customHeight="1" x14ac:dyDescent="0.4">
      <c r="B318" s="15"/>
      <c r="C318" s="61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3"/>
      <c r="AE318" s="49" t="s">
        <v>22</v>
      </c>
      <c r="AF318" s="50"/>
      <c r="AG318" s="51"/>
      <c r="AH318" s="52"/>
      <c r="AI318" s="53"/>
      <c r="AJ318" s="53"/>
      <c r="AK318" s="53"/>
      <c r="AL318" s="53"/>
      <c r="AM318" s="54"/>
      <c r="AN318" s="49" t="s">
        <v>46</v>
      </c>
      <c r="AO318" s="50"/>
      <c r="AP318" s="51"/>
      <c r="AQ318" s="52"/>
      <c r="AR318" s="53"/>
      <c r="AS318" s="53"/>
      <c r="AT318" s="53"/>
      <c r="AU318" s="53"/>
      <c r="AV318" s="54"/>
      <c r="HS318" s="11"/>
      <c r="HT318" s="11"/>
      <c r="HU318" s="11"/>
      <c r="IB318" s="11"/>
      <c r="IC318" s="11"/>
      <c r="ID318" s="11"/>
    </row>
    <row r="319" spans="2:244" ht="9.9499999999999993" customHeight="1" x14ac:dyDescent="0.4">
      <c r="B319" s="15"/>
      <c r="C319" s="61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3"/>
      <c r="AE319" s="49"/>
      <c r="AF319" s="50"/>
      <c r="AG319" s="51"/>
      <c r="AH319" s="55"/>
      <c r="AI319" s="56"/>
      <c r="AJ319" s="56"/>
      <c r="AK319" s="56"/>
      <c r="AL319" s="56"/>
      <c r="AM319" s="57"/>
      <c r="AN319" s="49"/>
      <c r="AO319" s="50"/>
      <c r="AP319" s="51"/>
      <c r="AQ319" s="55"/>
      <c r="AR319" s="56"/>
      <c r="AS319" s="56"/>
      <c r="AT319" s="56"/>
      <c r="AU319" s="56"/>
      <c r="AV319" s="57"/>
      <c r="HS319" s="11"/>
      <c r="HT319" s="11"/>
      <c r="HU319" s="11"/>
      <c r="IB319" s="11"/>
      <c r="IC319" s="11"/>
      <c r="ID319" s="11"/>
    </row>
    <row r="320" spans="2:244" ht="9.9499999999999993" customHeight="1" x14ac:dyDescent="0.4">
      <c r="B320" s="15"/>
      <c r="C320" s="61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3"/>
      <c r="AE320" s="49" t="s">
        <v>23</v>
      </c>
      <c r="AF320" s="50"/>
      <c r="AG320" s="51"/>
      <c r="AH320" s="52"/>
      <c r="AI320" s="53"/>
      <c r="AJ320" s="53"/>
      <c r="AK320" s="53"/>
      <c r="AL320" s="53"/>
      <c r="AM320" s="54"/>
      <c r="AN320" s="49" t="s">
        <v>47</v>
      </c>
      <c r="AO320" s="50"/>
      <c r="AP320" s="51"/>
      <c r="AQ320" s="52"/>
      <c r="AR320" s="53"/>
      <c r="AS320" s="53"/>
      <c r="AT320" s="53"/>
      <c r="AU320" s="53"/>
      <c r="AV320" s="54"/>
      <c r="HS320" s="11"/>
      <c r="HT320" s="11"/>
      <c r="HU320" s="11"/>
      <c r="IB320" s="11"/>
      <c r="IC320" s="11"/>
      <c r="ID320" s="11"/>
    </row>
    <row r="321" spans="2:238" ht="9.9499999999999993" customHeight="1" x14ac:dyDescent="0.4">
      <c r="B321" s="15"/>
      <c r="C321" s="61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3"/>
      <c r="AE321" s="49"/>
      <c r="AF321" s="50"/>
      <c r="AG321" s="51"/>
      <c r="AH321" s="55"/>
      <c r="AI321" s="56"/>
      <c r="AJ321" s="56"/>
      <c r="AK321" s="56"/>
      <c r="AL321" s="56"/>
      <c r="AM321" s="57"/>
      <c r="AN321" s="49"/>
      <c r="AO321" s="50"/>
      <c r="AP321" s="51"/>
      <c r="AQ321" s="55"/>
      <c r="AR321" s="56"/>
      <c r="AS321" s="56"/>
      <c r="AT321" s="56"/>
      <c r="AU321" s="56"/>
      <c r="AV321" s="57"/>
      <c r="HS321" s="11"/>
      <c r="HT321" s="11"/>
      <c r="HU321" s="11"/>
      <c r="IB321" s="11"/>
      <c r="IC321" s="11"/>
      <c r="ID321" s="11"/>
    </row>
    <row r="322" spans="2:238" ht="9.9499999999999993" customHeight="1" x14ac:dyDescent="0.4">
      <c r="B322" s="15"/>
      <c r="C322" s="61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3"/>
      <c r="AE322" s="49" t="s">
        <v>24</v>
      </c>
      <c r="AF322" s="50"/>
      <c r="AG322" s="51"/>
      <c r="AH322" s="52"/>
      <c r="AI322" s="53"/>
      <c r="AJ322" s="53"/>
      <c r="AK322" s="53"/>
      <c r="AL322" s="53"/>
      <c r="AM322" s="54"/>
      <c r="AN322" s="49"/>
      <c r="AO322" s="50"/>
      <c r="AP322" s="51"/>
      <c r="AQ322" s="52"/>
      <c r="AR322" s="53"/>
      <c r="AS322" s="53"/>
      <c r="AT322" s="53"/>
      <c r="AU322" s="53"/>
      <c r="AV322" s="54"/>
      <c r="HS322" s="11"/>
      <c r="HT322" s="11"/>
      <c r="HU322" s="11"/>
      <c r="IB322" s="11"/>
      <c r="IC322" s="11"/>
      <c r="ID322" s="11"/>
    </row>
    <row r="323" spans="2:238" ht="9.9499999999999993" customHeight="1" x14ac:dyDescent="0.4">
      <c r="B323" s="15"/>
      <c r="C323" s="61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3"/>
      <c r="AE323" s="49"/>
      <c r="AF323" s="50"/>
      <c r="AG323" s="51"/>
      <c r="AH323" s="55"/>
      <c r="AI323" s="56"/>
      <c r="AJ323" s="56"/>
      <c r="AK323" s="56"/>
      <c r="AL323" s="56"/>
      <c r="AM323" s="57"/>
      <c r="AN323" s="49"/>
      <c r="AO323" s="50"/>
      <c r="AP323" s="51"/>
      <c r="AQ323" s="55"/>
      <c r="AR323" s="56"/>
      <c r="AS323" s="56"/>
      <c r="AT323" s="56"/>
      <c r="AU323" s="56"/>
      <c r="AV323" s="57"/>
      <c r="HS323" s="11"/>
      <c r="HT323" s="11"/>
      <c r="HU323" s="11"/>
      <c r="IB323" s="11"/>
      <c r="IC323" s="11"/>
      <c r="ID323" s="11"/>
    </row>
    <row r="324" spans="2:238" ht="9.9499999999999993" customHeight="1" x14ac:dyDescent="0.4">
      <c r="B324" s="15"/>
      <c r="C324" s="61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3"/>
      <c r="AE324" s="49" t="s">
        <v>25</v>
      </c>
      <c r="AF324" s="50"/>
      <c r="AG324" s="51"/>
      <c r="AH324" s="52"/>
      <c r="AI324" s="53"/>
      <c r="AJ324" s="53"/>
      <c r="AK324" s="53"/>
      <c r="AL324" s="53"/>
      <c r="AM324" s="54"/>
      <c r="AN324" s="49"/>
      <c r="AO324" s="50"/>
      <c r="AP324" s="51"/>
      <c r="AQ324" s="52"/>
      <c r="AR324" s="53"/>
      <c r="AS324" s="53"/>
      <c r="AT324" s="53"/>
      <c r="AU324" s="53"/>
      <c r="AV324" s="54"/>
      <c r="HS324" s="11"/>
      <c r="HT324" s="11"/>
      <c r="HU324" s="11"/>
      <c r="IB324" s="11"/>
      <c r="IC324" s="11"/>
      <c r="ID324" s="11"/>
    </row>
    <row r="325" spans="2:238" ht="9.9499999999999993" customHeight="1" x14ac:dyDescent="0.4">
      <c r="B325" s="15"/>
      <c r="C325" s="61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3"/>
      <c r="AE325" s="49"/>
      <c r="AF325" s="50"/>
      <c r="AG325" s="51"/>
      <c r="AH325" s="55"/>
      <c r="AI325" s="56"/>
      <c r="AJ325" s="56"/>
      <c r="AK325" s="56"/>
      <c r="AL325" s="56"/>
      <c r="AM325" s="57"/>
      <c r="AN325" s="49"/>
      <c r="AO325" s="50"/>
      <c r="AP325" s="51"/>
      <c r="AQ325" s="55"/>
      <c r="AR325" s="56"/>
      <c r="AS325" s="56"/>
      <c r="AT325" s="56"/>
      <c r="AU325" s="56"/>
      <c r="AV325" s="57"/>
      <c r="HS325" s="11"/>
      <c r="HT325" s="11"/>
      <c r="HU325" s="11"/>
      <c r="IB325" s="11"/>
      <c r="IC325" s="11"/>
      <c r="ID325" s="11"/>
    </row>
    <row r="326" spans="2:238" ht="9.9499999999999993" customHeight="1" x14ac:dyDescent="0.4">
      <c r="B326" s="15"/>
      <c r="C326" s="61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3"/>
      <c r="AE326" s="49" t="s">
        <v>26</v>
      </c>
      <c r="AF326" s="50"/>
      <c r="AG326" s="51"/>
      <c r="AH326" s="52"/>
      <c r="AI326" s="53"/>
      <c r="AJ326" s="53"/>
      <c r="AK326" s="53"/>
      <c r="AL326" s="53"/>
      <c r="AM326" s="54"/>
      <c r="AN326" s="49" t="s">
        <v>84</v>
      </c>
      <c r="AO326" s="50"/>
      <c r="AP326" s="51"/>
      <c r="AQ326" s="52"/>
      <c r="AR326" s="53"/>
      <c r="AS326" s="53"/>
      <c r="AT326" s="53"/>
      <c r="AU326" s="53"/>
      <c r="AV326" s="54"/>
      <c r="HS326" s="11"/>
      <c r="HT326" s="11"/>
      <c r="HU326" s="11"/>
      <c r="IB326" s="11"/>
      <c r="IC326" s="11"/>
      <c r="ID326" s="11"/>
    </row>
    <row r="327" spans="2:238" ht="9.9499999999999993" customHeight="1" x14ac:dyDescent="0.4">
      <c r="B327" s="15"/>
      <c r="C327" s="61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3"/>
      <c r="AE327" s="49"/>
      <c r="AF327" s="50"/>
      <c r="AG327" s="51"/>
      <c r="AH327" s="55"/>
      <c r="AI327" s="56"/>
      <c r="AJ327" s="56"/>
      <c r="AK327" s="56"/>
      <c r="AL327" s="56"/>
      <c r="AM327" s="57"/>
      <c r="AN327" s="49"/>
      <c r="AO327" s="50"/>
      <c r="AP327" s="51"/>
      <c r="AQ327" s="55"/>
      <c r="AR327" s="56"/>
      <c r="AS327" s="56"/>
      <c r="AT327" s="56"/>
      <c r="AU327" s="56"/>
      <c r="AV327" s="57"/>
      <c r="HS327" s="11"/>
      <c r="HT327" s="11"/>
      <c r="HU327" s="11"/>
      <c r="IB327" s="11"/>
      <c r="IC327" s="11"/>
      <c r="ID327" s="11"/>
    </row>
    <row r="328" spans="2:238" ht="9.9499999999999993" customHeight="1" x14ac:dyDescent="0.4">
      <c r="B328" s="15"/>
      <c r="C328" s="61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3"/>
      <c r="AE328" s="49" t="s">
        <v>27</v>
      </c>
      <c r="AF328" s="50"/>
      <c r="AG328" s="51"/>
      <c r="AH328" s="52"/>
      <c r="AI328" s="53"/>
      <c r="AJ328" s="53"/>
      <c r="AK328" s="53"/>
      <c r="AL328" s="53"/>
      <c r="AM328" s="54"/>
      <c r="AN328" s="49" t="s">
        <v>85</v>
      </c>
      <c r="AO328" s="50"/>
      <c r="AP328" s="51"/>
      <c r="AQ328" s="52"/>
      <c r="AR328" s="53"/>
      <c r="AS328" s="53"/>
      <c r="AT328" s="53"/>
      <c r="AU328" s="53"/>
      <c r="AV328" s="54"/>
      <c r="HS328" s="11"/>
      <c r="HT328" s="11"/>
      <c r="HU328" s="11"/>
      <c r="IB328" s="11"/>
      <c r="IC328" s="11"/>
      <c r="ID328" s="11"/>
    </row>
    <row r="329" spans="2:238" ht="9.9499999999999993" customHeight="1" x14ac:dyDescent="0.4">
      <c r="B329" s="15"/>
      <c r="C329" s="61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3"/>
      <c r="AE329" s="49"/>
      <c r="AF329" s="50"/>
      <c r="AG329" s="51"/>
      <c r="AH329" s="55"/>
      <c r="AI329" s="56"/>
      <c r="AJ329" s="56"/>
      <c r="AK329" s="56"/>
      <c r="AL329" s="56"/>
      <c r="AM329" s="57"/>
      <c r="AN329" s="49"/>
      <c r="AO329" s="50"/>
      <c r="AP329" s="51"/>
      <c r="AQ329" s="55"/>
      <c r="AR329" s="56"/>
      <c r="AS329" s="56"/>
      <c r="AT329" s="56"/>
      <c r="AU329" s="56"/>
      <c r="AV329" s="57"/>
      <c r="HS329" s="11"/>
      <c r="HT329" s="11"/>
      <c r="HU329" s="11"/>
      <c r="IB329" s="11"/>
      <c r="IC329" s="11"/>
      <c r="ID329" s="11"/>
    </row>
    <row r="330" spans="2:238" ht="9.9499999999999993" customHeight="1" x14ac:dyDescent="0.4">
      <c r="B330" s="15"/>
      <c r="C330" s="61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3"/>
      <c r="AE330" s="49" t="s">
        <v>28</v>
      </c>
      <c r="AF330" s="50"/>
      <c r="AG330" s="51"/>
      <c r="AH330" s="52"/>
      <c r="AI330" s="53"/>
      <c r="AJ330" s="53"/>
      <c r="AK330" s="53"/>
      <c r="AL330" s="53"/>
      <c r="AM330" s="54"/>
      <c r="AN330" s="49" t="s">
        <v>86</v>
      </c>
      <c r="AO330" s="50"/>
      <c r="AP330" s="51"/>
      <c r="AQ330" s="52"/>
      <c r="AR330" s="53"/>
      <c r="AS330" s="53"/>
      <c r="AT330" s="53"/>
      <c r="AU330" s="53"/>
      <c r="AV330" s="54"/>
      <c r="HS330" s="11"/>
      <c r="HT330" s="11"/>
      <c r="HU330" s="11"/>
      <c r="IB330" s="11"/>
      <c r="IC330" s="11"/>
      <c r="ID330" s="11"/>
    </row>
    <row r="331" spans="2:238" ht="9.9499999999999993" customHeight="1" x14ac:dyDescent="0.4">
      <c r="B331" s="15"/>
      <c r="C331" s="61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3"/>
      <c r="AE331" s="49"/>
      <c r="AF331" s="50"/>
      <c r="AG331" s="51"/>
      <c r="AH331" s="55"/>
      <c r="AI331" s="56"/>
      <c r="AJ331" s="56"/>
      <c r="AK331" s="56"/>
      <c r="AL331" s="56"/>
      <c r="AM331" s="57"/>
      <c r="AN331" s="49"/>
      <c r="AO331" s="50"/>
      <c r="AP331" s="51"/>
      <c r="AQ331" s="55"/>
      <c r="AR331" s="56"/>
      <c r="AS331" s="56"/>
      <c r="AT331" s="56"/>
      <c r="AU331" s="56"/>
      <c r="AV331" s="57"/>
      <c r="HS331" s="11"/>
      <c r="HT331" s="11"/>
      <c r="HU331" s="11"/>
      <c r="IB331" s="11"/>
      <c r="IC331" s="11"/>
      <c r="ID331" s="11"/>
    </row>
    <row r="332" spans="2:238" ht="9.9499999999999993" customHeight="1" x14ac:dyDescent="0.4">
      <c r="B332" s="15"/>
      <c r="C332" s="61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3"/>
      <c r="AE332" s="49" t="s">
        <v>29</v>
      </c>
      <c r="AF332" s="50"/>
      <c r="AG332" s="51"/>
      <c r="AH332" s="52"/>
      <c r="AI332" s="53"/>
      <c r="AJ332" s="53"/>
      <c r="AK332" s="53"/>
      <c r="AL332" s="53"/>
      <c r="AM332" s="54"/>
      <c r="AN332" s="49" t="s">
        <v>87</v>
      </c>
      <c r="AO332" s="50"/>
      <c r="AP332" s="51"/>
      <c r="AQ332" s="52"/>
      <c r="AR332" s="53"/>
      <c r="AS332" s="53"/>
      <c r="AT332" s="53"/>
      <c r="AU332" s="53"/>
      <c r="AV332" s="54"/>
      <c r="HS332" s="11"/>
      <c r="HT332" s="11"/>
      <c r="HU332" s="11"/>
      <c r="IB332" s="11"/>
      <c r="IC332" s="11"/>
      <c r="ID332" s="11"/>
    </row>
    <row r="333" spans="2:238" ht="9.9499999999999993" customHeight="1" x14ac:dyDescent="0.4">
      <c r="B333" s="15"/>
      <c r="C333" s="64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6"/>
      <c r="AE333" s="49"/>
      <c r="AF333" s="50"/>
      <c r="AG333" s="51"/>
      <c r="AH333" s="55"/>
      <c r="AI333" s="56"/>
      <c r="AJ333" s="56"/>
      <c r="AK333" s="56"/>
      <c r="AL333" s="56"/>
      <c r="AM333" s="57"/>
      <c r="AN333" s="49"/>
      <c r="AO333" s="50"/>
      <c r="AP333" s="51"/>
      <c r="AQ333" s="55"/>
      <c r="AR333" s="56"/>
      <c r="AS333" s="56"/>
      <c r="AT333" s="56"/>
      <c r="AU333" s="56"/>
      <c r="AV333" s="57"/>
      <c r="HS333" s="11"/>
      <c r="HT333" s="11"/>
      <c r="HU333" s="11"/>
      <c r="IB333" s="11"/>
      <c r="IC333" s="11"/>
      <c r="ID333" s="11"/>
    </row>
    <row r="334" spans="2:238" ht="9.9499999999999993" customHeight="1" x14ac:dyDescent="0.4">
      <c r="B334" s="15"/>
      <c r="AQ334" s="146" t="s">
        <v>148</v>
      </c>
      <c r="AR334" s="146"/>
      <c r="AS334" s="146"/>
      <c r="AT334" s="146"/>
      <c r="AU334" s="146"/>
      <c r="AV334" s="147"/>
    </row>
    <row r="335" spans="2:238" ht="9.9499999999999993" customHeight="1" x14ac:dyDescent="0.4">
      <c r="B335" s="15"/>
      <c r="AQ335" s="148"/>
      <c r="AR335" s="148"/>
      <c r="AS335" s="148"/>
      <c r="AT335" s="148"/>
      <c r="AU335" s="148"/>
      <c r="AV335" s="149"/>
    </row>
    <row r="336" spans="2:238" ht="9.9499999999999993" customHeight="1" x14ac:dyDescent="0.4">
      <c r="B336" s="15"/>
      <c r="C336" s="58" t="e" cm="1">
        <f t="array" ref="C336">_xlfn.SWITCH(AY464,11,W452,12,W454,13,+W456,21,W460,22,+W462,23,+W464,31,W468,32,+W470,33,+W472)</f>
        <v>#N/A</v>
      </c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  <c r="AD336" s="60"/>
      <c r="AF336" s="21"/>
      <c r="AG336" s="22"/>
      <c r="AH336" s="117" t="s">
        <v>106</v>
      </c>
      <c r="AI336" s="117"/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  <c r="AT336" s="22"/>
      <c r="AU336" s="23"/>
      <c r="AV336" s="16"/>
    </row>
    <row r="337" spans="2:195" ht="9.9499999999999993" customHeight="1" x14ac:dyDescent="0.4">
      <c r="B337" s="15"/>
      <c r="C337" s="61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3"/>
      <c r="AF337" s="24"/>
      <c r="AG337" s="25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25"/>
      <c r="AU337" s="26"/>
      <c r="AV337" s="16"/>
    </row>
    <row r="338" spans="2:195" ht="9.9499999999999993" customHeight="1" x14ac:dyDescent="0.4">
      <c r="B338" s="15"/>
      <c r="C338" s="61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3"/>
      <c r="AF338" s="15"/>
      <c r="AU338" s="16"/>
      <c r="AV338" s="16"/>
    </row>
    <row r="339" spans="2:195" ht="9.9499999999999993" customHeight="1" x14ac:dyDescent="0.4">
      <c r="B339" s="15"/>
      <c r="C339" s="61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3"/>
      <c r="AF339" s="15"/>
      <c r="AU339" s="16"/>
      <c r="AV339" s="16"/>
    </row>
    <row r="340" spans="2:195" ht="9.9499999999999993" customHeight="1" x14ac:dyDescent="0.4">
      <c r="B340" s="15"/>
      <c r="C340" s="61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3"/>
      <c r="AF340" s="15"/>
      <c r="AU340" s="16"/>
      <c r="AV340" s="16"/>
    </row>
    <row r="341" spans="2:195" ht="9.9499999999999993" customHeight="1" x14ac:dyDescent="0.4">
      <c r="B341" s="15"/>
      <c r="C341" s="61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3"/>
      <c r="AF341" s="15"/>
      <c r="AU341" s="16"/>
      <c r="AV341" s="16"/>
    </row>
    <row r="342" spans="2:195" ht="9.9499999999999993" customHeight="1" x14ac:dyDescent="0.4">
      <c r="B342" s="15"/>
      <c r="C342" s="61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3"/>
      <c r="AF342" s="15"/>
      <c r="AU342" s="16"/>
      <c r="AV342" s="16"/>
    </row>
    <row r="343" spans="2:195" ht="9.9499999999999993" customHeight="1" x14ac:dyDescent="0.4">
      <c r="B343" s="15"/>
      <c r="C343" s="61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3"/>
      <c r="AF343" s="15"/>
      <c r="AU343" s="16"/>
      <c r="AV343" s="16"/>
    </row>
    <row r="344" spans="2:195" ht="9.9499999999999993" customHeight="1" x14ac:dyDescent="0.4">
      <c r="B344" s="15"/>
      <c r="C344" s="61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3"/>
      <c r="AF344" s="15"/>
      <c r="AU344" s="16"/>
      <c r="AV344" s="16"/>
    </row>
    <row r="345" spans="2:195" ht="9.9499999999999993" customHeight="1" x14ac:dyDescent="0.4">
      <c r="B345" s="15"/>
      <c r="C345" s="61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3"/>
      <c r="AF345" s="17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9"/>
      <c r="AV345" s="16"/>
    </row>
    <row r="346" spans="2:195" ht="9.9499999999999993" customHeight="1" x14ac:dyDescent="0.4">
      <c r="B346" s="15"/>
      <c r="C346" s="61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3"/>
      <c r="AV346" s="16"/>
    </row>
    <row r="347" spans="2:195" ht="9.9499999999999993" customHeight="1" x14ac:dyDescent="0.4">
      <c r="B347" s="15"/>
      <c r="C347" s="61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3"/>
      <c r="AV347" s="16"/>
    </row>
    <row r="348" spans="2:195" ht="9.9499999999999993" customHeight="1" x14ac:dyDescent="0.4">
      <c r="B348" s="15"/>
      <c r="C348" s="61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3"/>
      <c r="AE348" s="49" t="s">
        <v>19</v>
      </c>
      <c r="AF348" s="50"/>
      <c r="AG348" s="51"/>
      <c r="AH348" s="52"/>
      <c r="AI348" s="53"/>
      <c r="AJ348" s="53"/>
      <c r="AK348" s="53"/>
      <c r="AL348" s="53"/>
      <c r="AM348" s="54"/>
      <c r="AN348" s="49" t="s">
        <v>24</v>
      </c>
      <c r="AO348" s="50"/>
      <c r="AP348" s="51"/>
      <c r="AQ348" s="52"/>
      <c r="AR348" s="53"/>
      <c r="AS348" s="53"/>
      <c r="AT348" s="53"/>
      <c r="AU348" s="53"/>
      <c r="AV348" s="54"/>
    </row>
    <row r="349" spans="2:195" ht="9.9499999999999993" customHeight="1" x14ac:dyDescent="0.4">
      <c r="B349" s="15"/>
      <c r="C349" s="61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3"/>
      <c r="AE349" s="49"/>
      <c r="AF349" s="50"/>
      <c r="AG349" s="51"/>
      <c r="AH349" s="55"/>
      <c r="AI349" s="56"/>
      <c r="AJ349" s="56"/>
      <c r="AK349" s="56"/>
      <c r="AL349" s="56"/>
      <c r="AM349" s="57"/>
      <c r="AN349" s="49"/>
      <c r="AO349" s="50"/>
      <c r="AP349" s="51"/>
      <c r="AQ349" s="55"/>
      <c r="AR349" s="56"/>
      <c r="AS349" s="56"/>
      <c r="AT349" s="56"/>
      <c r="AU349" s="56"/>
      <c r="AV349" s="57"/>
    </row>
    <row r="350" spans="2:195" ht="9.9499999999999993" customHeight="1" x14ac:dyDescent="0.4">
      <c r="B350" s="15"/>
      <c r="C350" s="61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3"/>
      <c r="AE350" s="49" t="s">
        <v>20</v>
      </c>
      <c r="AF350" s="50"/>
      <c r="AG350" s="51"/>
      <c r="AH350" s="52"/>
      <c r="AI350" s="53"/>
      <c r="AJ350" s="53"/>
      <c r="AK350" s="53"/>
      <c r="AL350" s="53"/>
      <c r="AM350" s="54"/>
      <c r="AN350" s="49" t="s">
        <v>25</v>
      </c>
      <c r="AO350" s="50"/>
      <c r="AP350" s="51"/>
      <c r="AQ350" s="52"/>
      <c r="AR350" s="53"/>
      <c r="AS350" s="53"/>
      <c r="AT350" s="53"/>
      <c r="AU350" s="53"/>
      <c r="AV350" s="54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</row>
    <row r="351" spans="2:195" ht="9.9499999999999993" customHeight="1" x14ac:dyDescent="0.4">
      <c r="B351" s="15"/>
      <c r="C351" s="61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3"/>
      <c r="AE351" s="49"/>
      <c r="AF351" s="50"/>
      <c r="AG351" s="51"/>
      <c r="AH351" s="55"/>
      <c r="AI351" s="56"/>
      <c r="AJ351" s="56"/>
      <c r="AK351" s="56"/>
      <c r="AL351" s="56"/>
      <c r="AM351" s="57"/>
      <c r="AN351" s="49"/>
      <c r="AO351" s="50"/>
      <c r="AP351" s="51"/>
      <c r="AQ351" s="55"/>
      <c r="AR351" s="56"/>
      <c r="AS351" s="56"/>
      <c r="AT351" s="56"/>
      <c r="AU351" s="56"/>
      <c r="AV351" s="57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</row>
    <row r="352" spans="2:195" ht="9.9499999999999993" customHeight="1" x14ac:dyDescent="0.4">
      <c r="B352" s="15"/>
      <c r="C352" s="61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3"/>
      <c r="AE352" s="49" t="s">
        <v>21</v>
      </c>
      <c r="AF352" s="50"/>
      <c r="AG352" s="51"/>
      <c r="AH352" s="52"/>
      <c r="AI352" s="53"/>
      <c r="AJ352" s="53"/>
      <c r="AK352" s="53"/>
      <c r="AL352" s="53"/>
      <c r="AM352" s="54"/>
      <c r="AN352" s="49" t="s">
        <v>26</v>
      </c>
      <c r="AO352" s="50"/>
      <c r="AP352" s="51"/>
      <c r="AQ352" s="52"/>
      <c r="AR352" s="53"/>
      <c r="AS352" s="53"/>
      <c r="AT352" s="53"/>
      <c r="AU352" s="53"/>
      <c r="AV352" s="54"/>
    </row>
    <row r="353" spans="2:48" ht="9.9499999999999993" customHeight="1" x14ac:dyDescent="0.4">
      <c r="B353" s="15"/>
      <c r="C353" s="61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3"/>
      <c r="AE353" s="49"/>
      <c r="AF353" s="50"/>
      <c r="AG353" s="51"/>
      <c r="AH353" s="55"/>
      <c r="AI353" s="56"/>
      <c r="AJ353" s="56"/>
      <c r="AK353" s="56"/>
      <c r="AL353" s="56"/>
      <c r="AM353" s="57"/>
      <c r="AN353" s="49"/>
      <c r="AO353" s="50"/>
      <c r="AP353" s="51"/>
      <c r="AQ353" s="55"/>
      <c r="AR353" s="56"/>
      <c r="AS353" s="56"/>
      <c r="AT353" s="56"/>
      <c r="AU353" s="56"/>
      <c r="AV353" s="57"/>
    </row>
    <row r="354" spans="2:48" ht="9.9499999999999993" customHeight="1" x14ac:dyDescent="0.4">
      <c r="B354" s="15"/>
      <c r="C354" s="61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3"/>
      <c r="AE354" s="49" t="s">
        <v>22</v>
      </c>
      <c r="AF354" s="50"/>
      <c r="AG354" s="51"/>
      <c r="AH354" s="52"/>
      <c r="AI354" s="53"/>
      <c r="AJ354" s="53"/>
      <c r="AK354" s="53"/>
      <c r="AL354" s="53"/>
      <c r="AM354" s="54"/>
      <c r="AN354" s="49" t="s">
        <v>27</v>
      </c>
      <c r="AO354" s="50"/>
      <c r="AP354" s="51"/>
      <c r="AQ354" s="52"/>
      <c r="AR354" s="53"/>
      <c r="AS354" s="53"/>
      <c r="AT354" s="53"/>
      <c r="AU354" s="53"/>
      <c r="AV354" s="54"/>
    </row>
    <row r="355" spans="2:48" ht="9.9499999999999993" customHeight="1" x14ac:dyDescent="0.4">
      <c r="B355" s="15"/>
      <c r="C355" s="61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3"/>
      <c r="AE355" s="49"/>
      <c r="AF355" s="50"/>
      <c r="AG355" s="51"/>
      <c r="AH355" s="55"/>
      <c r="AI355" s="56"/>
      <c r="AJ355" s="56"/>
      <c r="AK355" s="56"/>
      <c r="AL355" s="56"/>
      <c r="AM355" s="57"/>
      <c r="AN355" s="49"/>
      <c r="AO355" s="50"/>
      <c r="AP355" s="51"/>
      <c r="AQ355" s="55"/>
      <c r="AR355" s="56"/>
      <c r="AS355" s="56"/>
      <c r="AT355" s="56"/>
      <c r="AU355" s="56"/>
      <c r="AV355" s="57"/>
    </row>
    <row r="356" spans="2:48" ht="9.9499999999999993" customHeight="1" x14ac:dyDescent="0.4">
      <c r="B356" s="15"/>
      <c r="C356" s="61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3"/>
      <c r="AE356" s="49" t="s">
        <v>23</v>
      </c>
      <c r="AF356" s="50"/>
      <c r="AG356" s="51"/>
      <c r="AH356" s="52"/>
      <c r="AI356" s="53"/>
      <c r="AJ356" s="53"/>
      <c r="AK356" s="53"/>
      <c r="AL356" s="53"/>
      <c r="AM356" s="54"/>
      <c r="AN356" s="49" t="s">
        <v>28</v>
      </c>
      <c r="AO356" s="50"/>
      <c r="AP356" s="51"/>
      <c r="AQ356" s="52"/>
      <c r="AR356" s="53"/>
      <c r="AS356" s="53"/>
      <c r="AT356" s="53"/>
      <c r="AU356" s="53"/>
      <c r="AV356" s="54"/>
    </row>
    <row r="357" spans="2:48" ht="9.9499999999999993" customHeight="1" x14ac:dyDescent="0.4">
      <c r="B357" s="15"/>
      <c r="C357" s="64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6"/>
      <c r="AE357" s="49"/>
      <c r="AF357" s="50"/>
      <c r="AG357" s="51"/>
      <c r="AH357" s="55"/>
      <c r="AI357" s="56"/>
      <c r="AJ357" s="56"/>
      <c r="AK357" s="56"/>
      <c r="AL357" s="56"/>
      <c r="AM357" s="57"/>
      <c r="AN357" s="49"/>
      <c r="AO357" s="50"/>
      <c r="AP357" s="51"/>
      <c r="AQ357" s="55"/>
      <c r="AR357" s="56"/>
      <c r="AS357" s="56"/>
      <c r="AT357" s="56"/>
      <c r="AU357" s="56"/>
      <c r="AV357" s="57"/>
    </row>
    <row r="358" spans="2:48" ht="9.9499999999999993" customHeight="1" x14ac:dyDescent="0.4">
      <c r="B358" s="15"/>
      <c r="AQ358" s="146" t="s">
        <v>148</v>
      </c>
      <c r="AR358" s="146"/>
      <c r="AS358" s="146"/>
      <c r="AT358" s="146"/>
      <c r="AU358" s="146"/>
      <c r="AV358" s="147"/>
    </row>
    <row r="359" spans="2:48" ht="9.9499999999999993" customHeight="1" x14ac:dyDescent="0.4">
      <c r="B359" s="15"/>
      <c r="AQ359" s="148"/>
      <c r="AR359" s="148"/>
      <c r="AS359" s="148"/>
      <c r="AT359" s="148"/>
      <c r="AU359" s="148"/>
      <c r="AV359" s="149"/>
    </row>
    <row r="360" spans="2:48" ht="9.9499999999999993" customHeight="1" x14ac:dyDescent="0.4">
      <c r="B360" s="15"/>
      <c r="C360" s="58" t="e" cm="1">
        <f t="array" ref="C360">_xlfn.SWITCH(AI452,1,AF452)</f>
        <v>#N/A</v>
      </c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60"/>
      <c r="AF360" s="31"/>
      <c r="AG360" s="31"/>
      <c r="AH360" s="118" t="s">
        <v>117</v>
      </c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  <c r="AT360" s="118"/>
      <c r="AU360" s="118"/>
      <c r="AV360" s="16"/>
    </row>
    <row r="361" spans="2:48" ht="9.9499999999999993" customHeight="1" x14ac:dyDescent="0.4">
      <c r="B361" s="15"/>
      <c r="C361" s="61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3"/>
      <c r="AF361" s="31"/>
      <c r="AG361" s="31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  <c r="AT361" s="118"/>
      <c r="AU361" s="118"/>
      <c r="AV361" s="16"/>
    </row>
    <row r="362" spans="2:48" ht="9.9499999999999993" customHeight="1" x14ac:dyDescent="0.4">
      <c r="B362" s="15"/>
      <c r="C362" s="61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3"/>
      <c r="AV362" s="16"/>
    </row>
    <row r="363" spans="2:48" ht="9.9499999999999993" customHeight="1" x14ac:dyDescent="0.4">
      <c r="B363" s="15"/>
      <c r="C363" s="61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49" t="s">
        <v>19</v>
      </c>
      <c r="AF363" s="50"/>
      <c r="AG363" s="51"/>
      <c r="AH363" s="127" t="str">
        <f>IF(AI452,,"-")</f>
        <v>-</v>
      </c>
      <c r="AI363" s="128"/>
      <c r="AJ363" s="128"/>
      <c r="AK363" s="128"/>
      <c r="AL363" s="128"/>
      <c r="AM363" s="129"/>
      <c r="AV363" s="16"/>
    </row>
    <row r="364" spans="2:48" ht="9.9499999999999993" customHeight="1" x14ac:dyDescent="0.4">
      <c r="B364" s="15"/>
      <c r="C364" s="61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49"/>
      <c r="AF364" s="50"/>
      <c r="AG364" s="51"/>
      <c r="AH364" s="130"/>
      <c r="AI364" s="131"/>
      <c r="AJ364" s="131"/>
      <c r="AK364" s="131"/>
      <c r="AL364" s="131"/>
      <c r="AM364" s="132"/>
      <c r="AN364" s="36" t="s">
        <v>148</v>
      </c>
      <c r="AV364" s="16"/>
    </row>
    <row r="365" spans="2:48" ht="9.9499999999999993" customHeight="1" x14ac:dyDescent="0.4">
      <c r="B365" s="15"/>
      <c r="C365" s="61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37"/>
      <c r="AF365" s="38"/>
      <c r="AG365" s="38"/>
      <c r="AH365" s="39"/>
      <c r="AI365" s="39"/>
      <c r="AJ365" s="39"/>
      <c r="AK365" s="39"/>
      <c r="AL365" s="39"/>
      <c r="AM365" s="39"/>
      <c r="AN365" s="36"/>
      <c r="AV365" s="16"/>
    </row>
    <row r="366" spans="2:48" ht="9.9499999999999993" customHeight="1" x14ac:dyDescent="0.4">
      <c r="B366" s="15"/>
      <c r="C366" s="61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3"/>
      <c r="AH366" s="36"/>
      <c r="AI366" s="36"/>
      <c r="AJ366" s="36"/>
      <c r="AK366" s="36"/>
      <c r="AL366" s="36"/>
      <c r="AM366" s="36"/>
      <c r="AV366" s="16"/>
    </row>
    <row r="367" spans="2:48" ht="9.9499999999999993" customHeight="1" x14ac:dyDescent="0.4">
      <c r="B367" s="15"/>
      <c r="C367" s="61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3"/>
      <c r="AF367" s="31"/>
      <c r="AG367" s="31"/>
      <c r="AH367" s="118" t="s">
        <v>153</v>
      </c>
      <c r="AI367" s="118"/>
      <c r="AJ367" s="118"/>
      <c r="AK367" s="118"/>
      <c r="AL367" s="118"/>
      <c r="AM367" s="118"/>
      <c r="AN367" s="118"/>
      <c r="AO367" s="118"/>
      <c r="AP367" s="118"/>
      <c r="AQ367" s="118"/>
      <c r="AR367" s="118"/>
      <c r="AS367" s="118"/>
      <c r="AT367" s="118"/>
      <c r="AU367" s="118"/>
      <c r="AV367" s="16"/>
    </row>
    <row r="368" spans="2:48" ht="9.9499999999999993" customHeight="1" x14ac:dyDescent="0.4">
      <c r="B368" s="15"/>
      <c r="C368" s="61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3"/>
      <c r="AF368" s="31"/>
      <c r="AG368" s="31"/>
      <c r="AH368" s="118"/>
      <c r="AI368" s="118"/>
      <c r="AJ368" s="118"/>
      <c r="AK368" s="118"/>
      <c r="AL368" s="118"/>
      <c r="AM368" s="118"/>
      <c r="AN368" s="118"/>
      <c r="AO368" s="118"/>
      <c r="AP368" s="118"/>
      <c r="AQ368" s="118"/>
      <c r="AR368" s="118"/>
      <c r="AS368" s="118"/>
      <c r="AT368" s="118"/>
      <c r="AU368" s="118"/>
      <c r="AV368" s="16"/>
    </row>
    <row r="369" spans="2:244" ht="9.9499999999999993" customHeight="1" x14ac:dyDescent="0.4">
      <c r="B369" s="15"/>
      <c r="C369" s="61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3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16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  <c r="HK369" s="9"/>
      <c r="HL369" s="9"/>
      <c r="HM369" s="9"/>
      <c r="HN369" s="9"/>
      <c r="HO369" s="9"/>
      <c r="HP369" s="9"/>
      <c r="HQ369" s="9"/>
      <c r="HR369" s="9"/>
      <c r="HS369" s="9"/>
      <c r="HT369" s="9"/>
      <c r="HU369" s="9"/>
      <c r="HV369" s="9"/>
      <c r="HW369" s="9"/>
      <c r="HX369" s="9"/>
      <c r="HY369" s="9"/>
      <c r="HZ369" s="9"/>
      <c r="IA369" s="9"/>
      <c r="IB369" s="9"/>
      <c r="IC369" s="9"/>
      <c r="ID369" s="9"/>
      <c r="IE369" s="9"/>
      <c r="IF369" s="9"/>
      <c r="IG369" s="9"/>
      <c r="IH369" s="9"/>
      <c r="II369" s="9"/>
    </row>
    <row r="370" spans="2:244" ht="9.9499999999999993" customHeight="1" x14ac:dyDescent="0.4">
      <c r="B370" s="15"/>
      <c r="C370" s="61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3"/>
      <c r="AE370" s="125"/>
      <c r="AF370" s="126"/>
      <c r="AG370" s="126"/>
      <c r="AH370" s="119"/>
      <c r="AI370" s="120"/>
      <c r="AJ370" s="120"/>
      <c r="AK370" s="120"/>
      <c r="AL370" s="120"/>
      <c r="AM370" s="121"/>
      <c r="AN370" s="20"/>
      <c r="AO370" s="20"/>
      <c r="AP370" s="20"/>
      <c r="AQ370" s="20"/>
      <c r="AR370" s="20"/>
      <c r="AS370" s="20"/>
      <c r="AT370" s="20"/>
      <c r="AU370" s="20"/>
      <c r="AV370" s="16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GQ370" s="9"/>
      <c r="GR370" s="9"/>
      <c r="GS370" s="9"/>
      <c r="GT370" s="9"/>
      <c r="GU370" s="9"/>
      <c r="GV370" s="9"/>
      <c r="GW370" s="9"/>
      <c r="GX370" s="9"/>
      <c r="GY370" s="9"/>
      <c r="GZ370" s="9"/>
      <c r="HA370" s="9"/>
      <c r="HB370" s="9"/>
      <c r="HC370" s="9"/>
      <c r="HD370" s="9"/>
      <c r="HE370" s="9"/>
      <c r="HF370" s="9"/>
      <c r="HG370" s="9"/>
      <c r="HH370" s="9"/>
      <c r="HI370" s="9"/>
      <c r="HJ370" s="9"/>
      <c r="HK370" s="9"/>
      <c r="HL370" s="9"/>
      <c r="HM370" s="9"/>
      <c r="HN370" s="9"/>
      <c r="HO370" s="9"/>
      <c r="HP370" s="9"/>
      <c r="HQ370" s="9"/>
      <c r="HR370" s="9"/>
      <c r="HS370" s="9"/>
      <c r="HT370" s="9"/>
      <c r="HU370" s="9"/>
      <c r="HV370" s="9"/>
      <c r="HW370" s="9"/>
      <c r="HX370" s="9"/>
      <c r="HY370" s="9"/>
      <c r="HZ370" s="9"/>
      <c r="IA370" s="9"/>
      <c r="IB370" s="9"/>
      <c r="IC370" s="9"/>
      <c r="ID370" s="9"/>
      <c r="IE370" s="9"/>
      <c r="IF370" s="9"/>
      <c r="IG370" s="9"/>
      <c r="IH370" s="9"/>
      <c r="II370" s="9"/>
    </row>
    <row r="371" spans="2:244" ht="9.9499999999999993" customHeight="1" x14ac:dyDescent="0.4">
      <c r="B371" s="15"/>
      <c r="C371" s="61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3"/>
      <c r="AE371" s="125"/>
      <c r="AF371" s="126"/>
      <c r="AG371" s="126"/>
      <c r="AH371" s="122"/>
      <c r="AI371" s="123"/>
      <c r="AJ371" s="123"/>
      <c r="AK371" s="123"/>
      <c r="AL371" s="123"/>
      <c r="AM371" s="124"/>
      <c r="AN371" s="36" t="s">
        <v>148</v>
      </c>
      <c r="AV371" s="16"/>
    </row>
    <row r="372" spans="2:244" ht="9.9499999999999993" customHeight="1" x14ac:dyDescent="0.4">
      <c r="B372" s="15"/>
      <c r="C372" s="64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  <c r="AD372" s="66"/>
      <c r="AF372" s="133" t="s">
        <v>154</v>
      </c>
      <c r="AG372" s="133"/>
      <c r="AH372" s="133"/>
      <c r="AI372" s="133"/>
      <c r="AJ372" s="133"/>
      <c r="AK372" s="133"/>
      <c r="AL372" s="133"/>
      <c r="AM372" s="133"/>
      <c r="AN372" s="133"/>
      <c r="AO372" s="133"/>
      <c r="AP372" s="133"/>
      <c r="AQ372" s="133"/>
      <c r="AR372" s="133"/>
      <c r="AS372" s="133"/>
      <c r="AT372" s="133"/>
      <c r="AU372" s="133"/>
      <c r="AV372" s="16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2:244" ht="9.9499999999999993" customHeight="1" x14ac:dyDescent="0.4">
      <c r="B373" s="15"/>
      <c r="AF373" s="133"/>
      <c r="AG373" s="133"/>
      <c r="AH373" s="133"/>
      <c r="AI373" s="133"/>
      <c r="AJ373" s="133"/>
      <c r="AK373" s="133"/>
      <c r="AL373" s="133"/>
      <c r="AM373" s="133"/>
      <c r="AN373" s="133"/>
      <c r="AO373" s="133"/>
      <c r="AP373" s="133"/>
      <c r="AQ373" s="133"/>
      <c r="AR373" s="133"/>
      <c r="AS373" s="133"/>
      <c r="AT373" s="133"/>
      <c r="AU373" s="133"/>
      <c r="AV373" s="16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2:244" ht="9.9499999999999993" customHeight="1" x14ac:dyDescent="0.4">
      <c r="B374" s="17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34"/>
      <c r="AG374" s="134"/>
      <c r="AH374" s="134"/>
      <c r="AI374" s="134"/>
      <c r="AJ374" s="134"/>
      <c r="AK374" s="134"/>
      <c r="AL374" s="134"/>
      <c r="AM374" s="134"/>
      <c r="AN374" s="134"/>
      <c r="AO374" s="134"/>
      <c r="AP374" s="134"/>
      <c r="AQ374" s="134"/>
      <c r="AR374" s="134"/>
      <c r="AS374" s="134"/>
      <c r="AT374" s="134"/>
      <c r="AU374" s="134"/>
      <c r="AV374" s="19"/>
    </row>
    <row r="375" spans="2:244" ht="9.9499999999999993" customHeight="1" x14ac:dyDescent="0.4"/>
    <row r="376" spans="2:244" ht="9.9499999999999993" customHeight="1" x14ac:dyDescent="0.4"/>
    <row r="377" spans="2:244" ht="9.9499999999999993" customHeight="1" x14ac:dyDescent="0.4">
      <c r="B377" s="88" t="e" vm="1">
        <v>#VALUE!</v>
      </c>
      <c r="C377" s="89"/>
      <c r="D377" s="89"/>
      <c r="E377" s="89"/>
      <c r="F377" s="89"/>
      <c r="G377" s="89"/>
      <c r="H377" s="89"/>
      <c r="I377" s="89"/>
      <c r="J377" s="89"/>
      <c r="K377" s="89"/>
      <c r="L377" s="90"/>
      <c r="M377" s="67" t="s">
        <v>139</v>
      </c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9"/>
      <c r="AL377" s="2"/>
      <c r="AM377" s="3"/>
      <c r="AN377" s="3"/>
      <c r="AO377" s="3"/>
      <c r="AP377" s="3"/>
      <c r="AQ377" s="3"/>
      <c r="AR377" s="3"/>
      <c r="AS377" s="3"/>
      <c r="AT377" s="3"/>
      <c r="AU377" s="3"/>
      <c r="AV377" s="4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0"/>
      <c r="FE377" s="10"/>
      <c r="FF377" s="10"/>
      <c r="FG377" s="10"/>
      <c r="FH377" s="10"/>
      <c r="FI377" s="10"/>
      <c r="FJ377" s="10"/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0"/>
      <c r="FV377" s="10"/>
      <c r="FW377" s="10"/>
      <c r="FX377" s="10"/>
      <c r="FY377" s="10"/>
      <c r="FZ377" s="10"/>
      <c r="GA377" s="10"/>
      <c r="GB377" s="10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0"/>
      <c r="HB377" s="10"/>
      <c r="HC377" s="10"/>
      <c r="HD377" s="10"/>
      <c r="HE377" s="10"/>
      <c r="HF377" s="10"/>
      <c r="HG377" s="10"/>
      <c r="HH377" s="10"/>
      <c r="HI377" s="10"/>
      <c r="HJ377" s="10"/>
      <c r="HK377" s="10"/>
      <c r="HL377" s="10"/>
      <c r="HM377" s="10"/>
      <c r="HN377" s="10"/>
      <c r="HO377" s="10"/>
      <c r="HP377" s="10"/>
      <c r="HQ377" s="10"/>
      <c r="HR377" s="10"/>
      <c r="HS377" s="10"/>
      <c r="HT377" s="10"/>
      <c r="HU377" s="10"/>
      <c r="HV377" s="10"/>
      <c r="HW377" s="10"/>
      <c r="HX377" s="10"/>
      <c r="HY377" s="10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</row>
    <row r="378" spans="2:244" ht="9.9499999999999993" customHeight="1" x14ac:dyDescent="0.4">
      <c r="B378" s="91"/>
      <c r="C378" s="92"/>
      <c r="D378" s="92"/>
      <c r="E378" s="92"/>
      <c r="F378" s="92"/>
      <c r="G378" s="92"/>
      <c r="H378" s="92"/>
      <c r="I378" s="92"/>
      <c r="J378" s="92"/>
      <c r="K378" s="92"/>
      <c r="L378" s="93"/>
      <c r="M378" s="97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  <c r="AA378" s="98"/>
      <c r="AB378" s="98"/>
      <c r="AC378" s="98"/>
      <c r="AD378" s="98"/>
      <c r="AE378" s="98"/>
      <c r="AF378" s="98"/>
      <c r="AG378" s="98"/>
      <c r="AH378" s="98"/>
      <c r="AI378" s="98"/>
      <c r="AJ378" s="98"/>
      <c r="AK378" s="99"/>
      <c r="AL378" s="5"/>
      <c r="AM378" s="6"/>
      <c r="AN378" s="6"/>
      <c r="AO378" s="6"/>
      <c r="AP378" s="6"/>
      <c r="AQ378" s="6"/>
      <c r="AR378" s="6"/>
      <c r="AS378" s="6"/>
      <c r="AT378" s="6"/>
      <c r="AU378" s="6"/>
      <c r="AV378" s="7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0"/>
      <c r="FE378" s="10"/>
      <c r="FF378" s="10"/>
      <c r="FG378" s="10"/>
      <c r="FH378" s="10"/>
      <c r="FI378" s="10"/>
      <c r="FJ378" s="10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0"/>
      <c r="FV378" s="10"/>
      <c r="FW378" s="10"/>
      <c r="FX378" s="10"/>
      <c r="FY378" s="10"/>
      <c r="FZ378" s="10"/>
      <c r="GA378" s="10"/>
      <c r="GB378" s="10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0"/>
      <c r="HB378" s="10"/>
      <c r="HC378" s="10"/>
      <c r="HD378" s="10"/>
      <c r="HE378" s="10"/>
      <c r="HF378" s="10"/>
      <c r="HG378" s="10"/>
      <c r="HH378" s="10"/>
      <c r="HI378" s="10"/>
      <c r="HJ378" s="10"/>
      <c r="HK378" s="10"/>
      <c r="HL378" s="10"/>
      <c r="HM378" s="10"/>
      <c r="HN378" s="10"/>
      <c r="HO378" s="10"/>
      <c r="HP378" s="10"/>
      <c r="HQ378" s="10"/>
      <c r="HR378" s="10"/>
      <c r="HS378" s="10"/>
      <c r="HT378" s="10"/>
      <c r="HU378" s="10"/>
      <c r="HV378" s="10"/>
      <c r="HW378" s="10"/>
      <c r="HX378" s="10"/>
      <c r="HY378" s="10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</row>
    <row r="379" spans="2:244" ht="9.9499999999999993" customHeight="1" x14ac:dyDescent="0.4">
      <c r="B379" s="91"/>
      <c r="C379" s="92"/>
      <c r="D379" s="92"/>
      <c r="E379" s="92"/>
      <c r="F379" s="92"/>
      <c r="G379" s="92"/>
      <c r="H379" s="92"/>
      <c r="I379" s="92"/>
      <c r="J379" s="92"/>
      <c r="K379" s="92"/>
      <c r="L379" s="93"/>
      <c r="M379" s="97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  <c r="AA379" s="98"/>
      <c r="AB379" s="98"/>
      <c r="AC379" s="98"/>
      <c r="AD379" s="98"/>
      <c r="AE379" s="98"/>
      <c r="AF379" s="98"/>
      <c r="AG379" s="98"/>
      <c r="AH379" s="98"/>
      <c r="AI379" s="98"/>
      <c r="AJ379" s="98"/>
      <c r="AK379" s="99"/>
      <c r="AL379" s="67" t="s">
        <v>112</v>
      </c>
      <c r="AM379" s="68"/>
      <c r="AN379" s="68"/>
      <c r="AO379" s="68"/>
      <c r="AP379" s="68"/>
      <c r="AQ379" s="68"/>
      <c r="AR379" s="68"/>
      <c r="AS379" s="68"/>
      <c r="AT379" s="68"/>
      <c r="AU379" s="68"/>
      <c r="AV379" s="69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0"/>
      <c r="FE379" s="10"/>
      <c r="FF379" s="10"/>
      <c r="FG379" s="10"/>
      <c r="FH379" s="10"/>
      <c r="FI379" s="10"/>
      <c r="FJ379" s="10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0"/>
      <c r="FV379" s="10"/>
      <c r="FW379" s="10"/>
      <c r="FX379" s="10"/>
      <c r="FY379" s="10"/>
      <c r="FZ379" s="10"/>
      <c r="GA379" s="10"/>
      <c r="GB379" s="10"/>
      <c r="GC379" s="10"/>
      <c r="GD379" s="10"/>
      <c r="GE379" s="10"/>
      <c r="GF379" s="10"/>
      <c r="GG379" s="10"/>
      <c r="GH379" s="10"/>
      <c r="GI379" s="10"/>
      <c r="GJ379" s="10"/>
      <c r="GK379" s="10"/>
      <c r="GL379" s="10"/>
      <c r="GM379" s="10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0"/>
      <c r="HB379" s="10"/>
      <c r="HC379" s="10"/>
      <c r="HD379" s="10"/>
      <c r="HE379" s="10"/>
      <c r="HF379" s="10"/>
      <c r="HG379" s="10"/>
      <c r="HH379" s="10"/>
      <c r="HI379" s="10"/>
      <c r="HJ379" s="10"/>
      <c r="HK379" s="10"/>
      <c r="HL379" s="10"/>
      <c r="HM379" s="10"/>
      <c r="HN379" s="10"/>
      <c r="HO379" s="10"/>
      <c r="HP379" s="10"/>
      <c r="HQ379" s="10"/>
      <c r="HR379" s="10"/>
      <c r="HS379" s="10"/>
      <c r="HT379" s="10"/>
      <c r="HU379" s="10"/>
      <c r="HV379" s="10"/>
      <c r="HW379" s="10"/>
      <c r="HX379" s="10"/>
      <c r="HY379" s="10"/>
      <c r="HZ379" s="10"/>
      <c r="IA379" s="10"/>
      <c r="IB379" s="10"/>
      <c r="IC379" s="10"/>
      <c r="ID379" s="10"/>
      <c r="IE379" s="10"/>
      <c r="IF379" s="10"/>
      <c r="IG379" s="10"/>
      <c r="IH379" s="10"/>
      <c r="II379" s="10"/>
      <c r="IJ379" s="10"/>
    </row>
    <row r="380" spans="2:244" ht="9.9499999999999993" customHeight="1" x14ac:dyDescent="0.4">
      <c r="B380" s="94"/>
      <c r="C380" s="95"/>
      <c r="D380" s="95"/>
      <c r="E380" s="95"/>
      <c r="F380" s="95"/>
      <c r="G380" s="95"/>
      <c r="H380" s="95"/>
      <c r="I380" s="95"/>
      <c r="J380" s="95"/>
      <c r="K380" s="95"/>
      <c r="L380" s="96"/>
      <c r="M380" s="70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2"/>
      <c r="AL380" s="70"/>
      <c r="AM380" s="71"/>
      <c r="AN380" s="71"/>
      <c r="AO380" s="71"/>
      <c r="AP380" s="71"/>
      <c r="AQ380" s="71"/>
      <c r="AR380" s="71"/>
      <c r="AS380" s="71"/>
      <c r="AT380" s="71"/>
      <c r="AU380" s="71"/>
      <c r="AV380" s="72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0"/>
      <c r="FE380" s="10"/>
      <c r="FF380" s="10"/>
      <c r="FG380" s="10"/>
      <c r="FH380" s="10"/>
      <c r="FI380" s="10"/>
      <c r="FJ380" s="10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0"/>
      <c r="FV380" s="10"/>
      <c r="FW380" s="10"/>
      <c r="FX380" s="10"/>
      <c r="FY380" s="10"/>
      <c r="FZ380" s="10"/>
      <c r="GA380" s="10"/>
      <c r="GB380" s="10"/>
      <c r="GC380" s="10"/>
      <c r="GD380" s="10"/>
      <c r="GE380" s="10"/>
      <c r="GF380" s="10"/>
      <c r="GG380" s="10"/>
      <c r="GH380" s="10"/>
      <c r="GI380" s="10"/>
      <c r="GJ380" s="10"/>
      <c r="GK380" s="10"/>
      <c r="GL380" s="10"/>
      <c r="GM380" s="10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0"/>
      <c r="HB380" s="10"/>
      <c r="HC380" s="10"/>
      <c r="HD380" s="10"/>
      <c r="HE380" s="10"/>
      <c r="HF380" s="10"/>
      <c r="HG380" s="10"/>
      <c r="HH380" s="10"/>
      <c r="HI380" s="10"/>
      <c r="HJ380" s="10"/>
      <c r="HK380" s="10"/>
      <c r="HL380" s="10"/>
      <c r="HM380" s="10"/>
      <c r="HN380" s="10"/>
      <c r="HO380" s="10"/>
      <c r="HP380" s="10"/>
      <c r="HQ380" s="10"/>
      <c r="HR380" s="10"/>
      <c r="HS380" s="10"/>
      <c r="HT380" s="10"/>
      <c r="HU380" s="10"/>
      <c r="HV380" s="10"/>
      <c r="HW380" s="10"/>
      <c r="HX380" s="10"/>
      <c r="HY380" s="10"/>
      <c r="HZ380" s="10"/>
      <c r="IA380" s="10"/>
      <c r="IB380" s="10"/>
      <c r="IC380" s="10"/>
      <c r="ID380" s="10"/>
      <c r="IE380" s="10"/>
      <c r="IF380" s="10"/>
      <c r="IG380" s="10"/>
      <c r="IH380" s="10"/>
      <c r="II380" s="10"/>
      <c r="IJ380" s="10"/>
    </row>
    <row r="381" spans="2:244" ht="9.9499999999999993" customHeight="1" x14ac:dyDescent="0.4"/>
    <row r="382" spans="2:244" ht="9.9499999999999993" customHeight="1" x14ac:dyDescent="0.4"/>
    <row r="383" spans="2:244" ht="9.9499999999999993" customHeight="1" x14ac:dyDescent="0.4">
      <c r="B383" s="73" t="s">
        <v>109</v>
      </c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  <c r="AV383" s="75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  <c r="HN383" s="11"/>
      <c r="HO383" s="11"/>
      <c r="HP383" s="11"/>
      <c r="HQ383" s="11"/>
      <c r="HR383" s="11"/>
      <c r="HS383" s="11"/>
      <c r="HT383" s="11"/>
      <c r="HU383" s="11"/>
      <c r="HV383" s="11"/>
      <c r="HW383" s="11"/>
      <c r="HX383" s="11"/>
      <c r="HY383" s="11"/>
      <c r="HZ383" s="11"/>
      <c r="IA383" s="11"/>
      <c r="IB383" s="11"/>
      <c r="IC383" s="11"/>
      <c r="ID383" s="11"/>
      <c r="IE383" s="11"/>
      <c r="IF383" s="11"/>
      <c r="IG383" s="11"/>
      <c r="IH383" s="11"/>
      <c r="II383" s="11"/>
      <c r="IJ383" s="11"/>
    </row>
    <row r="384" spans="2:244" ht="9.9499999999999993" customHeight="1" x14ac:dyDescent="0.4">
      <c r="B384" s="76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  <c r="AP384" s="77"/>
      <c r="AQ384" s="77"/>
      <c r="AR384" s="77"/>
      <c r="AS384" s="77"/>
      <c r="AT384" s="77"/>
      <c r="AU384" s="77"/>
      <c r="AV384" s="78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  <c r="HO384" s="11"/>
      <c r="HP384" s="11"/>
      <c r="HQ384" s="11"/>
      <c r="HR384" s="11"/>
      <c r="HS384" s="11"/>
      <c r="HT384" s="11"/>
      <c r="HU384" s="11"/>
      <c r="HV384" s="11"/>
      <c r="HW384" s="11"/>
      <c r="HX384" s="11"/>
      <c r="HY384" s="11"/>
      <c r="HZ384" s="11"/>
      <c r="IA384" s="11"/>
      <c r="IB384" s="11"/>
      <c r="IC384" s="11"/>
      <c r="ID384" s="11"/>
      <c r="IE384" s="11"/>
      <c r="IF384" s="11"/>
      <c r="IG384" s="11"/>
      <c r="IH384" s="11"/>
      <c r="II384" s="11"/>
      <c r="IJ384" s="11"/>
    </row>
    <row r="385" spans="2:238" ht="9.9499999999999993" customHeight="1" x14ac:dyDescent="0.4">
      <c r="B385" s="12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4"/>
    </row>
    <row r="386" spans="2:238" ht="9.9499999999999993" customHeight="1" x14ac:dyDescent="0.4">
      <c r="B386" s="15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6"/>
    </row>
    <row r="387" spans="2:238" ht="9.9499999999999993" customHeight="1" x14ac:dyDescent="0.4">
      <c r="B387" s="15"/>
      <c r="C387" s="135" t="s">
        <v>110</v>
      </c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  <c r="AE387" s="136"/>
      <c r="AF387" s="136"/>
      <c r="AG387" s="136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/>
      <c r="AV387" s="16"/>
    </row>
    <row r="388" spans="2:238" ht="9.9499999999999993" customHeight="1" x14ac:dyDescent="0.4">
      <c r="B388" s="15"/>
      <c r="C388" s="138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39"/>
      <c r="AT388" s="139"/>
      <c r="AU388" s="140"/>
      <c r="AV388" s="16"/>
      <c r="HS388" s="11"/>
      <c r="HT388" s="11"/>
      <c r="HU388" s="11"/>
      <c r="IB388" s="11"/>
      <c r="IC388" s="11"/>
      <c r="ID388" s="11"/>
    </row>
    <row r="389" spans="2:238" ht="9.9499999999999993" customHeight="1" x14ac:dyDescent="0.4">
      <c r="B389" s="15"/>
      <c r="C389" s="138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  <c r="AL389" s="139"/>
      <c r="AM389" s="139"/>
      <c r="AN389" s="139"/>
      <c r="AO389" s="139"/>
      <c r="AP389" s="139"/>
      <c r="AQ389" s="139"/>
      <c r="AR389" s="139"/>
      <c r="AS389" s="139"/>
      <c r="AT389" s="139"/>
      <c r="AU389" s="140"/>
      <c r="AV389" s="16"/>
      <c r="HS389" s="11"/>
      <c r="HT389" s="11"/>
      <c r="HU389" s="11"/>
      <c r="IB389" s="11"/>
      <c r="IC389" s="11"/>
      <c r="ID389" s="11"/>
    </row>
    <row r="390" spans="2:238" ht="9.9499999999999993" customHeight="1" x14ac:dyDescent="0.4">
      <c r="B390" s="15"/>
      <c r="C390" s="138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40"/>
      <c r="AV390" s="16"/>
      <c r="HS390" s="11"/>
      <c r="HT390" s="11"/>
      <c r="HU390" s="11"/>
      <c r="IB390" s="11"/>
      <c r="IC390" s="11"/>
      <c r="ID390" s="11"/>
    </row>
    <row r="391" spans="2:238" ht="9.9499999999999993" customHeight="1" x14ac:dyDescent="0.4">
      <c r="B391" s="15"/>
      <c r="C391" s="138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39"/>
      <c r="AT391" s="139"/>
      <c r="AU391" s="140"/>
      <c r="AV391" s="16"/>
      <c r="HS391" s="11"/>
      <c r="HT391" s="11"/>
      <c r="HU391" s="11"/>
      <c r="IB391" s="11"/>
      <c r="IC391" s="11"/>
      <c r="ID391" s="11"/>
    </row>
    <row r="392" spans="2:238" ht="9.9499999999999993" customHeight="1" x14ac:dyDescent="0.4">
      <c r="B392" s="15"/>
      <c r="C392" s="138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40"/>
      <c r="AV392" s="16"/>
      <c r="HS392" s="11"/>
      <c r="HT392" s="11"/>
      <c r="HU392" s="11"/>
      <c r="IB392" s="11"/>
      <c r="IC392" s="11"/>
      <c r="ID392" s="11"/>
    </row>
    <row r="393" spans="2:238" ht="9.9499999999999993" customHeight="1" x14ac:dyDescent="0.4">
      <c r="B393" s="15"/>
      <c r="C393" s="138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  <c r="AR393" s="139"/>
      <c r="AS393" s="139"/>
      <c r="AT393" s="139"/>
      <c r="AU393" s="140"/>
      <c r="AV393" s="16"/>
      <c r="HS393" s="11"/>
      <c r="HT393" s="11"/>
      <c r="HU393" s="11"/>
      <c r="IB393" s="11"/>
      <c r="IC393" s="11"/>
      <c r="ID393" s="11"/>
    </row>
    <row r="394" spans="2:238" ht="9.9499999999999993" customHeight="1" x14ac:dyDescent="0.4">
      <c r="B394" s="15"/>
      <c r="C394" s="138"/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  <c r="AL394" s="139"/>
      <c r="AM394" s="139"/>
      <c r="AN394" s="139"/>
      <c r="AO394" s="139"/>
      <c r="AP394" s="139"/>
      <c r="AQ394" s="139"/>
      <c r="AR394" s="139"/>
      <c r="AS394" s="139"/>
      <c r="AT394" s="139"/>
      <c r="AU394" s="140"/>
      <c r="AV394" s="16"/>
      <c r="HS394" s="11"/>
      <c r="HT394" s="11"/>
      <c r="HU394" s="11"/>
      <c r="IB394" s="11"/>
      <c r="IC394" s="11"/>
      <c r="ID394" s="11"/>
    </row>
    <row r="395" spans="2:238" ht="9.9499999999999993" customHeight="1" x14ac:dyDescent="0.4">
      <c r="B395" s="15"/>
      <c r="C395" s="138"/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  <c r="AR395" s="139"/>
      <c r="AS395" s="139"/>
      <c r="AT395" s="139"/>
      <c r="AU395" s="140"/>
      <c r="AV395" s="16"/>
      <c r="HS395" s="11"/>
      <c r="HT395" s="11"/>
      <c r="HU395" s="11"/>
      <c r="IB395" s="11"/>
      <c r="IC395" s="11"/>
      <c r="ID395" s="11"/>
    </row>
    <row r="396" spans="2:238" ht="9.9499999999999993" customHeight="1" x14ac:dyDescent="0.4">
      <c r="B396" s="15"/>
      <c r="C396" s="138"/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40"/>
      <c r="AV396" s="16"/>
      <c r="HS396" s="11"/>
      <c r="HT396" s="11"/>
      <c r="HU396" s="11"/>
      <c r="IB396" s="11"/>
      <c r="IC396" s="11"/>
      <c r="ID396" s="11"/>
    </row>
    <row r="397" spans="2:238" ht="9.9499999999999993" customHeight="1" x14ac:dyDescent="0.4">
      <c r="B397" s="15"/>
      <c r="C397" s="138"/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39"/>
      <c r="AT397" s="139"/>
      <c r="AU397" s="140"/>
      <c r="AV397" s="16"/>
      <c r="HS397" s="11"/>
      <c r="HT397" s="11"/>
      <c r="HU397" s="11"/>
      <c r="IB397" s="11"/>
      <c r="IC397" s="11"/>
      <c r="ID397" s="11"/>
    </row>
    <row r="398" spans="2:238" ht="9.9499999999999993" customHeight="1" x14ac:dyDescent="0.4">
      <c r="B398" s="15"/>
      <c r="C398" s="138"/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40"/>
      <c r="AV398" s="16"/>
      <c r="HS398" s="11"/>
      <c r="HT398" s="11"/>
      <c r="HU398" s="11"/>
      <c r="IB398" s="11"/>
      <c r="IC398" s="11"/>
      <c r="ID398" s="11"/>
    </row>
    <row r="399" spans="2:238" ht="9.9499999999999993" customHeight="1" x14ac:dyDescent="0.4">
      <c r="B399" s="15"/>
      <c r="C399" s="138"/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  <c r="AL399" s="139"/>
      <c r="AM399" s="139"/>
      <c r="AN399" s="139"/>
      <c r="AO399" s="139"/>
      <c r="AP399" s="139"/>
      <c r="AQ399" s="139"/>
      <c r="AR399" s="139"/>
      <c r="AS399" s="139"/>
      <c r="AT399" s="139"/>
      <c r="AU399" s="140"/>
      <c r="AV399" s="16"/>
      <c r="HS399" s="11"/>
      <c r="HT399" s="11"/>
      <c r="HU399" s="11"/>
      <c r="IB399" s="11"/>
      <c r="IC399" s="11"/>
      <c r="ID399" s="11"/>
    </row>
    <row r="400" spans="2:238" ht="9.9499999999999993" customHeight="1" x14ac:dyDescent="0.4">
      <c r="B400" s="15"/>
      <c r="C400" s="138"/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  <c r="AR400" s="139"/>
      <c r="AS400" s="139"/>
      <c r="AT400" s="139"/>
      <c r="AU400" s="140"/>
      <c r="AV400" s="16"/>
      <c r="HS400" s="11"/>
      <c r="HT400" s="11"/>
      <c r="HU400" s="11"/>
      <c r="IB400" s="11"/>
      <c r="IC400" s="11"/>
      <c r="ID400" s="11"/>
    </row>
    <row r="401" spans="2:238" ht="9.9499999999999993" customHeight="1" x14ac:dyDescent="0.4">
      <c r="B401" s="15"/>
      <c r="C401" s="138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  <c r="AR401" s="139"/>
      <c r="AS401" s="139"/>
      <c r="AT401" s="139"/>
      <c r="AU401" s="140"/>
      <c r="AV401" s="16"/>
      <c r="HS401" s="11"/>
      <c r="HT401" s="11"/>
      <c r="HU401" s="11"/>
      <c r="IB401" s="11"/>
      <c r="IC401" s="11"/>
      <c r="ID401" s="11"/>
    </row>
    <row r="402" spans="2:238" ht="9.9499999999999993" customHeight="1" x14ac:dyDescent="0.4">
      <c r="B402" s="15"/>
      <c r="C402" s="138"/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40"/>
      <c r="AV402" s="16"/>
      <c r="HS402" s="11"/>
      <c r="HT402" s="11"/>
      <c r="HU402" s="11"/>
      <c r="IB402" s="11"/>
      <c r="IC402" s="11"/>
      <c r="ID402" s="11"/>
    </row>
    <row r="403" spans="2:238" ht="9.9499999999999993" customHeight="1" x14ac:dyDescent="0.4">
      <c r="B403" s="15"/>
      <c r="C403" s="138"/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39"/>
      <c r="AT403" s="139"/>
      <c r="AU403" s="140"/>
      <c r="AV403" s="16"/>
      <c r="HS403" s="11"/>
      <c r="HT403" s="11"/>
      <c r="HU403" s="11"/>
      <c r="IB403" s="11"/>
      <c r="IC403" s="11"/>
      <c r="ID403" s="11"/>
    </row>
    <row r="404" spans="2:238" ht="9.9499999999999993" customHeight="1" x14ac:dyDescent="0.4">
      <c r="B404" s="15"/>
      <c r="C404" s="138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  <c r="AR404" s="139"/>
      <c r="AS404" s="139"/>
      <c r="AT404" s="139"/>
      <c r="AU404" s="140"/>
      <c r="AV404" s="16"/>
      <c r="HS404" s="11"/>
      <c r="HT404" s="11"/>
      <c r="HU404" s="11"/>
      <c r="IB404" s="11"/>
      <c r="IC404" s="11"/>
      <c r="ID404" s="11"/>
    </row>
    <row r="405" spans="2:238" ht="9.9499999999999993" customHeight="1" x14ac:dyDescent="0.4">
      <c r="B405" s="15"/>
      <c r="C405" s="138"/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39"/>
      <c r="AT405" s="139"/>
      <c r="AU405" s="140"/>
      <c r="AV405" s="16"/>
      <c r="HS405" s="11"/>
      <c r="HT405" s="11"/>
      <c r="HU405" s="11"/>
      <c r="IB405" s="11"/>
      <c r="IC405" s="11"/>
      <c r="ID405" s="11"/>
    </row>
    <row r="406" spans="2:238" ht="9.9499999999999993" customHeight="1" x14ac:dyDescent="0.4">
      <c r="B406" s="15"/>
      <c r="C406" s="138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39"/>
      <c r="AN406" s="139"/>
      <c r="AO406" s="139"/>
      <c r="AP406" s="139"/>
      <c r="AQ406" s="139"/>
      <c r="AR406" s="139"/>
      <c r="AS406" s="139"/>
      <c r="AT406" s="139"/>
      <c r="AU406" s="140"/>
      <c r="AV406" s="16"/>
      <c r="HS406" s="11"/>
      <c r="HT406" s="11"/>
      <c r="HU406" s="11"/>
      <c r="IB406" s="11"/>
      <c r="IC406" s="11"/>
      <c r="ID406" s="11"/>
    </row>
    <row r="407" spans="2:238" ht="9.9499999999999993" customHeight="1" x14ac:dyDescent="0.4">
      <c r="B407" s="15"/>
      <c r="C407" s="138"/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  <c r="AR407" s="139"/>
      <c r="AS407" s="139"/>
      <c r="AT407" s="139"/>
      <c r="AU407" s="140"/>
      <c r="AV407" s="16"/>
      <c r="HS407" s="11"/>
      <c r="HT407" s="11"/>
      <c r="HU407" s="11"/>
      <c r="IB407" s="11"/>
      <c r="IC407" s="11"/>
      <c r="ID407" s="11"/>
    </row>
    <row r="408" spans="2:238" ht="9.9499999999999993" customHeight="1" x14ac:dyDescent="0.4">
      <c r="B408" s="15"/>
      <c r="C408" s="138"/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/>
      <c r="AT408" s="139"/>
      <c r="AU408" s="140"/>
      <c r="AV408" s="16"/>
      <c r="HS408" s="11"/>
      <c r="HT408" s="11"/>
      <c r="HU408" s="11"/>
      <c r="IB408" s="11"/>
      <c r="IC408" s="11"/>
      <c r="ID408" s="11"/>
    </row>
    <row r="409" spans="2:238" ht="9.9499999999999993" customHeight="1" x14ac:dyDescent="0.4">
      <c r="B409" s="15"/>
      <c r="C409" s="138"/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/>
      <c r="AR409" s="139"/>
      <c r="AS409" s="139"/>
      <c r="AT409" s="139"/>
      <c r="AU409" s="140"/>
      <c r="AV409" s="16"/>
      <c r="HS409" s="11"/>
      <c r="HT409" s="11"/>
      <c r="HU409" s="11"/>
      <c r="IB409" s="11"/>
      <c r="IC409" s="11"/>
      <c r="ID409" s="11"/>
    </row>
    <row r="410" spans="2:238" ht="9.9499999999999993" customHeight="1" x14ac:dyDescent="0.4">
      <c r="B410" s="15"/>
      <c r="C410" s="138"/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40"/>
      <c r="AV410" s="16"/>
    </row>
    <row r="411" spans="2:238" ht="9.9499999999999993" customHeight="1" x14ac:dyDescent="0.4">
      <c r="B411" s="15"/>
      <c r="C411" s="138"/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39"/>
      <c r="AT411" s="139"/>
      <c r="AU411" s="140"/>
      <c r="AV411" s="16"/>
    </row>
    <row r="412" spans="2:238" ht="9.9499999999999993" customHeight="1" x14ac:dyDescent="0.4">
      <c r="B412" s="15"/>
      <c r="C412" s="138"/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  <c r="AR412" s="139"/>
      <c r="AS412" s="139"/>
      <c r="AT412" s="139"/>
      <c r="AU412" s="140"/>
      <c r="AV412" s="16"/>
    </row>
    <row r="413" spans="2:238" ht="9.9499999999999993" customHeight="1" x14ac:dyDescent="0.4">
      <c r="B413" s="15"/>
      <c r="C413" s="138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39"/>
      <c r="AN413" s="139"/>
      <c r="AO413" s="139"/>
      <c r="AP413" s="139"/>
      <c r="AQ413" s="139"/>
      <c r="AR413" s="139"/>
      <c r="AS413" s="139"/>
      <c r="AT413" s="139"/>
      <c r="AU413" s="140"/>
      <c r="AV413" s="16"/>
    </row>
    <row r="414" spans="2:238" ht="9.9499999999999993" customHeight="1" x14ac:dyDescent="0.4">
      <c r="B414" s="15"/>
      <c r="C414" s="138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39"/>
      <c r="AT414" s="139"/>
      <c r="AU414" s="140"/>
      <c r="AV414" s="16"/>
    </row>
    <row r="415" spans="2:238" ht="9.9499999999999993" customHeight="1" x14ac:dyDescent="0.4">
      <c r="B415" s="15"/>
      <c r="C415" s="138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40"/>
      <c r="AV415" s="16"/>
    </row>
    <row r="416" spans="2:238" ht="9.9499999999999993" customHeight="1" x14ac:dyDescent="0.4">
      <c r="B416" s="15"/>
      <c r="C416" s="141"/>
      <c r="D416" s="142"/>
      <c r="E416" s="142"/>
      <c r="F416" s="142"/>
      <c r="G416" s="142"/>
      <c r="H416" s="142"/>
      <c r="I416" s="142"/>
      <c r="J416" s="142"/>
      <c r="K416" s="142"/>
      <c r="L416" s="142"/>
      <c r="M416" s="142"/>
      <c r="N416" s="142"/>
      <c r="O416" s="142"/>
      <c r="P416" s="142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  <c r="AA416" s="142"/>
      <c r="AB416" s="142"/>
      <c r="AC416" s="142"/>
      <c r="AD416" s="142"/>
      <c r="AE416" s="142"/>
      <c r="AF416" s="142"/>
      <c r="AG416" s="142"/>
      <c r="AH416" s="142"/>
      <c r="AI416" s="142"/>
      <c r="AJ416" s="142"/>
      <c r="AK416" s="142"/>
      <c r="AL416" s="142"/>
      <c r="AM416" s="142"/>
      <c r="AN416" s="142"/>
      <c r="AO416" s="142"/>
      <c r="AP416" s="142"/>
      <c r="AQ416" s="142"/>
      <c r="AR416" s="142"/>
      <c r="AS416" s="142"/>
      <c r="AT416" s="142"/>
      <c r="AU416" s="143"/>
      <c r="AV416" s="16"/>
    </row>
    <row r="417" spans="2:195" ht="9.9499999999999993" customHeight="1" x14ac:dyDescent="0.4">
      <c r="B417" s="15"/>
      <c r="AV417" s="16"/>
    </row>
    <row r="418" spans="2:195" ht="9.9499999999999993" customHeight="1" x14ac:dyDescent="0.4">
      <c r="B418" s="15"/>
      <c r="C418" s="12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4"/>
      <c r="AV418" s="16"/>
    </row>
    <row r="419" spans="2:195" ht="9.9499999999999993" customHeight="1" x14ac:dyDescent="0.4">
      <c r="B419" s="15"/>
      <c r="C419" s="15"/>
      <c r="D419" s="42" t="s">
        <v>145</v>
      </c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  <c r="AR419" s="42"/>
      <c r="AS419" s="42"/>
      <c r="AT419" s="42"/>
      <c r="AU419" s="16"/>
      <c r="AV419" s="16"/>
    </row>
    <row r="420" spans="2:195" ht="9.9499999999999993" customHeight="1" x14ac:dyDescent="0.4">
      <c r="B420" s="15"/>
      <c r="C420" s="15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  <c r="AR420" s="42"/>
      <c r="AS420" s="42"/>
      <c r="AT420" s="42"/>
      <c r="AU420" s="16"/>
      <c r="AV420" s="16"/>
    </row>
    <row r="421" spans="2:195" ht="9.9499999999999993" customHeight="1" x14ac:dyDescent="0.4">
      <c r="B421" s="15"/>
      <c r="C421" s="15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  <c r="AU421" s="16"/>
      <c r="AV421" s="16"/>
    </row>
    <row r="422" spans="2:195" ht="9.9499999999999993" customHeight="1" x14ac:dyDescent="0.4">
      <c r="B422" s="15"/>
      <c r="C422" s="15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  <c r="AJ422" s="144"/>
      <c r="AK422" s="144"/>
      <c r="AL422" s="144"/>
      <c r="AM422" s="144"/>
      <c r="AN422" s="144"/>
      <c r="AO422" s="144"/>
      <c r="AP422" s="144"/>
      <c r="AQ422" s="144"/>
      <c r="AR422" s="144"/>
      <c r="AS422" s="144"/>
      <c r="AT422" s="144"/>
      <c r="AU422" s="16"/>
      <c r="AV422" s="16"/>
    </row>
    <row r="423" spans="2:195" ht="9.9499999999999993" customHeight="1" x14ac:dyDescent="0.4">
      <c r="B423" s="15"/>
      <c r="C423" s="15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  <c r="AJ423" s="144"/>
      <c r="AK423" s="144"/>
      <c r="AL423" s="144"/>
      <c r="AM423" s="144"/>
      <c r="AN423" s="144"/>
      <c r="AO423" s="144"/>
      <c r="AP423" s="144"/>
      <c r="AQ423" s="144"/>
      <c r="AR423" s="144"/>
      <c r="AS423" s="144"/>
      <c r="AT423" s="144"/>
      <c r="AU423" s="16"/>
      <c r="AV423" s="16"/>
    </row>
    <row r="424" spans="2:195" ht="9.9499999999999993" customHeight="1" x14ac:dyDescent="0.4">
      <c r="B424" s="15"/>
      <c r="C424" s="15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  <c r="AU424" s="16"/>
      <c r="AV424" s="16"/>
    </row>
    <row r="425" spans="2:195" ht="9.9499999999999993" customHeight="1" x14ac:dyDescent="0.4">
      <c r="B425" s="15"/>
      <c r="C425" s="15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  <c r="AJ425" s="144"/>
      <c r="AK425" s="144"/>
      <c r="AL425" s="144"/>
      <c r="AM425" s="144"/>
      <c r="AN425" s="144"/>
      <c r="AO425" s="144"/>
      <c r="AP425" s="144"/>
      <c r="AQ425" s="144"/>
      <c r="AR425" s="144"/>
      <c r="AS425" s="144"/>
      <c r="AT425" s="144"/>
      <c r="AU425" s="16"/>
      <c r="AV425" s="16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</row>
    <row r="426" spans="2:195" ht="9.9499999999999993" customHeight="1" x14ac:dyDescent="0.4">
      <c r="B426" s="15"/>
      <c r="C426" s="15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  <c r="AJ426" s="144"/>
      <c r="AK426" s="144"/>
      <c r="AL426" s="144"/>
      <c r="AM426" s="144"/>
      <c r="AN426" s="144"/>
      <c r="AO426" s="144"/>
      <c r="AP426" s="144"/>
      <c r="AQ426" s="144"/>
      <c r="AR426" s="144"/>
      <c r="AS426" s="144"/>
      <c r="AT426" s="144"/>
      <c r="AU426" s="16"/>
      <c r="AV426" s="16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</row>
    <row r="427" spans="2:195" ht="9.9499999999999993" customHeight="1" x14ac:dyDescent="0.4">
      <c r="B427" s="15"/>
      <c r="C427" s="15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  <c r="AQ427" s="144"/>
      <c r="AR427" s="144"/>
      <c r="AS427" s="144"/>
      <c r="AT427" s="144"/>
      <c r="AU427" s="16"/>
      <c r="AV427" s="16"/>
    </row>
    <row r="428" spans="2:195" ht="9.9499999999999993" customHeight="1" x14ac:dyDescent="0.4">
      <c r="B428" s="15"/>
      <c r="C428" s="15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  <c r="AJ428" s="144"/>
      <c r="AK428" s="144"/>
      <c r="AL428" s="144"/>
      <c r="AM428" s="144"/>
      <c r="AN428" s="144"/>
      <c r="AO428" s="144"/>
      <c r="AP428" s="144"/>
      <c r="AQ428" s="144"/>
      <c r="AR428" s="144"/>
      <c r="AS428" s="144"/>
      <c r="AT428" s="144"/>
      <c r="AU428" s="16"/>
      <c r="AV428" s="16"/>
    </row>
    <row r="429" spans="2:195" ht="9.9499999999999993" customHeight="1" x14ac:dyDescent="0.4">
      <c r="B429" s="15"/>
      <c r="C429" s="15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  <c r="AU429" s="16"/>
      <c r="AV429" s="16"/>
    </row>
    <row r="430" spans="2:195" ht="9.9499999999999993" customHeight="1" x14ac:dyDescent="0.4">
      <c r="B430" s="15"/>
      <c r="C430" s="15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  <c r="AU430" s="16"/>
      <c r="AV430" s="16"/>
    </row>
    <row r="431" spans="2:195" ht="9.9499999999999993" customHeight="1" x14ac:dyDescent="0.4">
      <c r="B431" s="15"/>
      <c r="C431" s="15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  <c r="AJ431" s="144"/>
      <c r="AK431" s="144"/>
      <c r="AL431" s="144"/>
      <c r="AM431" s="144"/>
      <c r="AN431" s="144"/>
      <c r="AO431" s="144"/>
      <c r="AP431" s="144"/>
      <c r="AQ431" s="144"/>
      <c r="AR431" s="144"/>
      <c r="AS431" s="144"/>
      <c r="AT431" s="144"/>
      <c r="AU431" s="16"/>
      <c r="AV431" s="16"/>
    </row>
    <row r="432" spans="2:195" ht="9.9499999999999993" customHeight="1" x14ac:dyDescent="0.4">
      <c r="B432" s="15"/>
      <c r="C432" s="15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4"/>
      <c r="AN432" s="144"/>
      <c r="AO432" s="144"/>
      <c r="AP432" s="144"/>
      <c r="AQ432" s="144"/>
      <c r="AR432" s="144"/>
      <c r="AS432" s="144"/>
      <c r="AT432" s="144"/>
      <c r="AU432" s="16"/>
      <c r="AV432" s="16"/>
    </row>
    <row r="433" spans="2:243" ht="9.9499999999999993" customHeight="1" x14ac:dyDescent="0.4">
      <c r="B433" s="15"/>
      <c r="C433" s="15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  <c r="AQ433" s="144"/>
      <c r="AR433" s="144"/>
      <c r="AS433" s="144"/>
      <c r="AT433" s="144"/>
      <c r="AU433" s="16"/>
      <c r="AV433" s="16"/>
    </row>
    <row r="434" spans="2:243" ht="9.9499999999999993" customHeight="1" x14ac:dyDescent="0.4">
      <c r="B434" s="15"/>
      <c r="C434" s="15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  <c r="AU434" s="16"/>
      <c r="AV434" s="16"/>
    </row>
    <row r="435" spans="2:243" ht="9.9499999999999993" customHeight="1" x14ac:dyDescent="0.4">
      <c r="B435" s="15"/>
      <c r="C435" s="15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  <c r="AQ435" s="144"/>
      <c r="AR435" s="144"/>
      <c r="AS435" s="144"/>
      <c r="AT435" s="144"/>
      <c r="AU435" s="16"/>
      <c r="AV435" s="16"/>
    </row>
    <row r="436" spans="2:243" ht="9.9499999999999993" customHeight="1" x14ac:dyDescent="0.4">
      <c r="B436" s="15"/>
      <c r="C436" s="15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  <c r="AJ436" s="144"/>
      <c r="AK436" s="144"/>
      <c r="AL436" s="144"/>
      <c r="AM436" s="144"/>
      <c r="AN436" s="144"/>
      <c r="AO436" s="144"/>
      <c r="AP436" s="144"/>
      <c r="AQ436" s="144"/>
      <c r="AR436" s="144"/>
      <c r="AS436" s="144"/>
      <c r="AT436" s="144"/>
      <c r="AU436" s="16"/>
      <c r="AV436" s="16"/>
    </row>
    <row r="437" spans="2:243" ht="9.9499999999999993" customHeight="1" x14ac:dyDescent="0.4">
      <c r="B437" s="15"/>
      <c r="C437" s="15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  <c r="AQ437" s="144"/>
      <c r="AR437" s="144"/>
      <c r="AS437" s="144"/>
      <c r="AT437" s="144"/>
      <c r="AU437" s="16"/>
      <c r="AV437" s="16"/>
    </row>
    <row r="438" spans="2:243" ht="9.9499999999999993" customHeight="1" x14ac:dyDescent="0.4">
      <c r="B438" s="15"/>
      <c r="C438" s="15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  <c r="AQ438" s="144"/>
      <c r="AR438" s="144"/>
      <c r="AS438" s="144"/>
      <c r="AT438" s="144"/>
      <c r="AU438" s="16"/>
      <c r="AV438" s="16"/>
    </row>
    <row r="439" spans="2:243" ht="9.9499999999999993" customHeight="1" x14ac:dyDescent="0.4">
      <c r="B439" s="15"/>
      <c r="C439" s="15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  <c r="AJ439" s="144"/>
      <c r="AK439" s="144"/>
      <c r="AL439" s="144"/>
      <c r="AM439" s="144"/>
      <c r="AN439" s="144"/>
      <c r="AO439" s="144"/>
      <c r="AP439" s="144"/>
      <c r="AQ439" s="144"/>
      <c r="AR439" s="144"/>
      <c r="AS439" s="144"/>
      <c r="AT439" s="144"/>
      <c r="AU439" s="16"/>
      <c r="AV439" s="16"/>
    </row>
    <row r="440" spans="2:243" ht="9.9499999999999993" customHeight="1" x14ac:dyDescent="0.4">
      <c r="B440" s="15"/>
      <c r="C440" s="15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  <c r="AJ440" s="144"/>
      <c r="AK440" s="144"/>
      <c r="AL440" s="144"/>
      <c r="AM440" s="144"/>
      <c r="AN440" s="144"/>
      <c r="AO440" s="144"/>
      <c r="AP440" s="144"/>
      <c r="AQ440" s="144"/>
      <c r="AR440" s="144"/>
      <c r="AS440" s="144"/>
      <c r="AT440" s="144"/>
      <c r="AU440" s="16"/>
      <c r="AV440" s="16"/>
    </row>
    <row r="441" spans="2:243" ht="9.9499999999999993" customHeight="1" x14ac:dyDescent="0.4">
      <c r="B441" s="15"/>
      <c r="C441" s="15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  <c r="AQ441" s="144"/>
      <c r="AR441" s="144"/>
      <c r="AS441" s="144"/>
      <c r="AT441" s="144"/>
      <c r="AU441" s="16"/>
      <c r="AV441" s="16"/>
    </row>
    <row r="442" spans="2:243" ht="9.9499999999999993" customHeight="1" x14ac:dyDescent="0.4">
      <c r="B442" s="15"/>
      <c r="C442" s="15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  <c r="AQ442" s="144"/>
      <c r="AR442" s="144"/>
      <c r="AS442" s="144"/>
      <c r="AT442" s="144"/>
      <c r="AU442" s="16"/>
      <c r="AV442" s="16"/>
    </row>
    <row r="443" spans="2:243" ht="9.9499999999999993" customHeight="1" x14ac:dyDescent="0.4">
      <c r="B443" s="15"/>
      <c r="C443" s="15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/>
      <c r="AT443" s="144"/>
      <c r="AU443" s="16"/>
      <c r="AV443" s="16"/>
    </row>
    <row r="444" spans="2:243" ht="9.9499999999999993" customHeight="1" x14ac:dyDescent="0.4">
      <c r="B444" s="15"/>
      <c r="C444" s="15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44"/>
      <c r="AO444" s="144"/>
      <c r="AP444" s="144"/>
      <c r="AQ444" s="144"/>
      <c r="AR444" s="144"/>
      <c r="AS444" s="144"/>
      <c r="AT444" s="144"/>
      <c r="AU444" s="16"/>
      <c r="AV444" s="16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GQ444" s="9"/>
      <c r="GR444" s="9"/>
      <c r="GS444" s="9"/>
      <c r="GT444" s="9"/>
      <c r="GU444" s="9"/>
      <c r="GV444" s="9"/>
      <c r="GW444" s="9"/>
      <c r="GX444" s="9"/>
      <c r="GY444" s="9"/>
      <c r="GZ444" s="9"/>
      <c r="HA444" s="9"/>
      <c r="HB444" s="9"/>
      <c r="HC444" s="9"/>
      <c r="HD444" s="9"/>
      <c r="HE444" s="9"/>
      <c r="HF444" s="9"/>
      <c r="HG444" s="9"/>
      <c r="HH444" s="9"/>
      <c r="HI444" s="9"/>
      <c r="HJ444" s="9"/>
      <c r="HK444" s="9"/>
      <c r="HL444" s="9"/>
      <c r="HM444" s="9"/>
      <c r="HN444" s="9"/>
      <c r="HO444" s="9"/>
      <c r="HP444" s="9"/>
      <c r="HQ444" s="9"/>
      <c r="HR444" s="9"/>
      <c r="HS444" s="9"/>
      <c r="HT444" s="9"/>
      <c r="HU444" s="9"/>
      <c r="HV444" s="9"/>
      <c r="HW444" s="9"/>
      <c r="HX444" s="9"/>
      <c r="HY444" s="9"/>
      <c r="HZ444" s="9"/>
      <c r="IA444" s="9"/>
      <c r="IB444" s="9"/>
      <c r="IC444" s="9"/>
      <c r="ID444" s="9"/>
      <c r="IE444" s="9"/>
      <c r="IF444" s="9"/>
      <c r="IG444" s="9"/>
      <c r="IH444" s="9"/>
      <c r="II444" s="9"/>
    </row>
    <row r="445" spans="2:243" ht="9.9499999999999993" customHeight="1" x14ac:dyDescent="0.4">
      <c r="B445" s="15"/>
      <c r="C445" s="15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44"/>
      <c r="AU445" s="16"/>
      <c r="AV445" s="16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GQ445" s="9"/>
      <c r="GR445" s="9"/>
      <c r="GS445" s="9"/>
      <c r="GT445" s="9"/>
      <c r="GU445" s="9"/>
      <c r="GV445" s="9"/>
      <c r="GW445" s="9"/>
      <c r="GX445" s="9"/>
      <c r="GY445" s="9"/>
      <c r="GZ445" s="9"/>
      <c r="HA445" s="9"/>
      <c r="HB445" s="9"/>
      <c r="HC445" s="9"/>
      <c r="HD445" s="9"/>
      <c r="HE445" s="9"/>
      <c r="HF445" s="9"/>
      <c r="HG445" s="9"/>
      <c r="HH445" s="9"/>
      <c r="HI445" s="9"/>
      <c r="HJ445" s="9"/>
      <c r="HK445" s="9"/>
      <c r="HL445" s="9"/>
      <c r="HM445" s="9"/>
      <c r="HN445" s="9"/>
      <c r="HO445" s="9"/>
      <c r="HP445" s="9"/>
      <c r="HQ445" s="9"/>
      <c r="HR445" s="9"/>
      <c r="HS445" s="9"/>
      <c r="HT445" s="9"/>
      <c r="HU445" s="9"/>
      <c r="HV445" s="9"/>
      <c r="HW445" s="9"/>
      <c r="HX445" s="9"/>
      <c r="HY445" s="9"/>
      <c r="HZ445" s="9"/>
      <c r="IA445" s="9"/>
      <c r="IB445" s="9"/>
      <c r="IC445" s="9"/>
      <c r="ID445" s="9"/>
      <c r="IE445" s="9"/>
      <c r="IF445" s="9"/>
      <c r="IG445" s="9"/>
      <c r="IH445" s="9"/>
      <c r="II445" s="9"/>
    </row>
    <row r="446" spans="2:243" ht="9.9499999999999993" customHeight="1" x14ac:dyDescent="0.4">
      <c r="B446" s="15"/>
      <c r="C446" s="15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  <c r="AQ446" s="144"/>
      <c r="AR446" s="144"/>
      <c r="AS446" s="144"/>
      <c r="AT446" s="144"/>
      <c r="AU446" s="16"/>
      <c r="AV446" s="16"/>
    </row>
    <row r="447" spans="2:243" ht="9.9499999999999993" customHeight="1" x14ac:dyDescent="0.4">
      <c r="B447" s="15"/>
      <c r="C447" s="17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9"/>
      <c r="AV447" s="16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2:243" ht="9.9499999999999993" customHeight="1" x14ac:dyDescent="0.4">
      <c r="B448" s="15"/>
      <c r="AV448" s="16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2:200" ht="9.9499999999999993" customHeight="1" x14ac:dyDescent="0.4">
      <c r="B449" s="17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9"/>
    </row>
    <row r="450" spans="2:200" ht="9.9499999999999993" customHeight="1" x14ac:dyDescent="0.4"/>
    <row r="451" spans="2:200" ht="9.9499999999999993" hidden="1" customHeight="1" x14ac:dyDescent="0.4"/>
    <row r="452" spans="2:200" ht="9.9499999999999993" hidden="1" customHeight="1" x14ac:dyDescent="0.4">
      <c r="B452" s="105" t="s">
        <v>30</v>
      </c>
      <c r="C452" s="106"/>
      <c r="D452" s="106"/>
      <c r="E452" s="116" t="e" vm="17">
        <v>#VALUE!</v>
      </c>
      <c r="F452" s="116"/>
      <c r="G452" s="116"/>
      <c r="H452" s="116">
        <f>IF(AND(AY458=1,BL458=1,CL454=1),11,0)</f>
        <v>0</v>
      </c>
      <c r="I452" s="116"/>
      <c r="J452" s="116"/>
      <c r="K452" s="105" t="s">
        <v>72</v>
      </c>
      <c r="L452" s="106"/>
      <c r="M452" s="106"/>
      <c r="N452" s="116" t="e" vm="18">
        <v>#VALUE!</v>
      </c>
      <c r="O452" s="116"/>
      <c r="P452" s="116"/>
      <c r="Q452" s="107">
        <f>IF(AND(AY458=1,BL458=1,CL454=2),111,0)</f>
        <v>0</v>
      </c>
      <c r="R452" s="107"/>
      <c r="S452" s="107"/>
      <c r="T452" s="105" t="s">
        <v>30</v>
      </c>
      <c r="U452" s="106"/>
      <c r="V452" s="106"/>
      <c r="W452" s="106" t="e" vm="19">
        <v>#VALUE!</v>
      </c>
      <c r="X452" s="106"/>
      <c r="Y452" s="106"/>
      <c r="Z452" s="107">
        <f>IF(AND(BY456=1,CY454=1),11,0)</f>
        <v>0</v>
      </c>
      <c r="AA452" s="107"/>
      <c r="AB452" s="107"/>
      <c r="AC452" s="105" t="s">
        <v>30</v>
      </c>
      <c r="AD452" s="106"/>
      <c r="AE452" s="106"/>
      <c r="AF452" s="116" t="e" vm="20">
        <v>#VALUE!</v>
      </c>
      <c r="AG452" s="116"/>
      <c r="AH452" s="116"/>
      <c r="AI452" s="116">
        <f>IF(AND(CL454=2),1,0)</f>
        <v>0</v>
      </c>
      <c r="AJ452" s="116"/>
      <c r="AK452" s="116"/>
      <c r="AL452" s="27"/>
      <c r="AM452" s="27"/>
      <c r="AN452" s="27"/>
      <c r="AO452" s="27"/>
      <c r="AP452" s="27">
        <v>1</v>
      </c>
      <c r="AQ452" s="27"/>
      <c r="AR452" s="27"/>
      <c r="AS452" s="27"/>
      <c r="AT452" s="27"/>
      <c r="AU452" s="27"/>
      <c r="AV452" s="27"/>
      <c r="AW452" s="28"/>
      <c r="AX452" s="29"/>
      <c r="AY452" s="48">
        <v>0</v>
      </c>
      <c r="AZ452" s="48"/>
      <c r="BA452" s="48"/>
      <c r="BB452" s="48"/>
      <c r="BC452" s="48"/>
      <c r="BD452" s="48"/>
      <c r="BE452" s="48">
        <f>IF(CH72,AY452*-1,0)</f>
        <v>0</v>
      </c>
      <c r="BF452" s="48"/>
      <c r="BG452" s="48"/>
      <c r="BH452" s="48"/>
      <c r="BI452" s="48"/>
      <c r="BJ452" s="48"/>
      <c r="BK452" s="29"/>
      <c r="BL452" s="48">
        <v>0</v>
      </c>
      <c r="BM452" s="48"/>
      <c r="BN452" s="48"/>
      <c r="BO452" s="48"/>
      <c r="BP452" s="48"/>
      <c r="BQ452" s="48"/>
      <c r="BR452" s="48">
        <f>IF(CJ12,2,0)</f>
        <v>0</v>
      </c>
      <c r="BS452" s="48"/>
      <c r="BT452" s="48"/>
      <c r="BU452" s="48"/>
      <c r="BV452" s="48"/>
      <c r="BW452" s="48"/>
      <c r="BX452" s="29"/>
      <c r="BY452" s="48">
        <v>0</v>
      </c>
      <c r="BZ452" s="48"/>
      <c r="CA452" s="48"/>
      <c r="CB452" s="48"/>
      <c r="CC452" s="48"/>
      <c r="CD452" s="48"/>
      <c r="CE452" s="48">
        <f>IF(CW12,2,0)</f>
        <v>0</v>
      </c>
      <c r="CF452" s="48"/>
      <c r="CG452" s="48"/>
      <c r="CH452" s="48"/>
      <c r="CI452" s="48"/>
      <c r="CJ452" s="48"/>
      <c r="CK452" s="29"/>
      <c r="CL452" s="48">
        <v>0</v>
      </c>
      <c r="CM452" s="48"/>
      <c r="CN452" s="48"/>
      <c r="CO452" s="48"/>
      <c r="CP452" s="48"/>
      <c r="CQ452" s="48"/>
      <c r="CR452" s="48">
        <f>IF(CV58,2,0)</f>
        <v>0</v>
      </c>
      <c r="CS452" s="48"/>
      <c r="CT452" s="48"/>
      <c r="CU452" s="48"/>
      <c r="CV452" s="48"/>
      <c r="CW452" s="48"/>
      <c r="CX452" s="29"/>
      <c r="CY452" s="48">
        <v>1</v>
      </c>
      <c r="CZ452" s="48"/>
      <c r="DA452" s="48"/>
      <c r="DB452" s="48"/>
      <c r="DC452" s="48"/>
      <c r="DD452" s="48"/>
      <c r="DE452" s="48">
        <f>IF(DI58,2,0)</f>
        <v>0</v>
      </c>
      <c r="DF452" s="48"/>
      <c r="DG452" s="48"/>
      <c r="DH452" s="48"/>
      <c r="DI452" s="48"/>
      <c r="DJ452" s="48"/>
      <c r="ES452" s="109">
        <v>1</v>
      </c>
      <c r="ET452" s="109"/>
      <c r="EU452" s="109"/>
      <c r="EV452" s="109"/>
      <c r="EW452" s="109"/>
      <c r="EX452" s="109"/>
      <c r="EY452" s="109">
        <f>IF(FQ12,2,0)</f>
        <v>0</v>
      </c>
      <c r="EZ452" s="109"/>
      <c r="FA452" s="109"/>
      <c r="FB452" s="109"/>
      <c r="FC452" s="109"/>
      <c r="FD452" s="109"/>
      <c r="FG452" s="109">
        <v>4</v>
      </c>
      <c r="FH452" s="109"/>
      <c r="FI452" s="109"/>
      <c r="FJ452" s="109"/>
      <c r="FK452" s="109"/>
      <c r="FL452" s="109"/>
      <c r="FM452" s="109">
        <f>IF(FQ58,2,0)</f>
        <v>0</v>
      </c>
      <c r="FN452" s="109"/>
      <c r="FO452" s="109"/>
      <c r="FP452" s="109"/>
      <c r="FQ452" s="109"/>
      <c r="FR452" s="109"/>
      <c r="GP452" s="108">
        <f>SUM(H452:J523,Q452:S475)</f>
        <v>0</v>
      </c>
      <c r="GQ452" s="109"/>
      <c r="GR452" s="109"/>
    </row>
    <row r="453" spans="2:200" ht="9.9499999999999993" hidden="1" customHeight="1" x14ac:dyDescent="0.4">
      <c r="B453" s="106"/>
      <c r="C453" s="106"/>
      <c r="D453" s="106"/>
      <c r="E453" s="116"/>
      <c r="F453" s="116"/>
      <c r="G453" s="116"/>
      <c r="H453" s="116"/>
      <c r="I453" s="116"/>
      <c r="J453" s="116"/>
      <c r="K453" s="106"/>
      <c r="L453" s="106"/>
      <c r="M453" s="106"/>
      <c r="N453" s="116"/>
      <c r="O453" s="116"/>
      <c r="P453" s="116"/>
      <c r="Q453" s="107"/>
      <c r="R453" s="107"/>
      <c r="S453" s="107"/>
      <c r="T453" s="106"/>
      <c r="U453" s="106"/>
      <c r="V453" s="106"/>
      <c r="W453" s="106"/>
      <c r="X453" s="106"/>
      <c r="Y453" s="106"/>
      <c r="Z453" s="107"/>
      <c r="AA453" s="107"/>
      <c r="AB453" s="107"/>
      <c r="AC453" s="106"/>
      <c r="AD453" s="106"/>
      <c r="AE453" s="106"/>
      <c r="AF453" s="116"/>
      <c r="AG453" s="116"/>
      <c r="AH453" s="116"/>
      <c r="AI453" s="116"/>
      <c r="AJ453" s="116"/>
      <c r="AK453" s="116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8"/>
      <c r="AX453" s="29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29"/>
      <c r="BL453" s="48"/>
      <c r="BM453" s="48"/>
      <c r="BN453" s="48"/>
      <c r="BO453" s="48"/>
      <c r="BP453" s="48"/>
      <c r="BQ453" s="48"/>
      <c r="BR453" s="48"/>
      <c r="BS453" s="48"/>
      <c r="BT453" s="48"/>
      <c r="BU453" s="48"/>
      <c r="BV453" s="48"/>
      <c r="BW453" s="48"/>
      <c r="BX453" s="29"/>
      <c r="BY453" s="48"/>
      <c r="BZ453" s="48"/>
      <c r="CA453" s="48"/>
      <c r="CB453" s="48"/>
      <c r="CC453" s="48"/>
      <c r="CD453" s="48"/>
      <c r="CE453" s="48"/>
      <c r="CF453" s="48"/>
      <c r="CG453" s="48"/>
      <c r="CH453" s="48"/>
      <c r="CI453" s="48"/>
      <c r="CJ453" s="48"/>
      <c r="CK453" s="29"/>
      <c r="CL453" s="48"/>
      <c r="CM453" s="48"/>
      <c r="CN453" s="48"/>
      <c r="CO453" s="48"/>
      <c r="CP453" s="48"/>
      <c r="CQ453" s="48"/>
      <c r="CR453" s="48"/>
      <c r="CS453" s="48"/>
      <c r="CT453" s="48"/>
      <c r="CU453" s="48"/>
      <c r="CV453" s="48"/>
      <c r="CW453" s="48"/>
      <c r="CX453" s="29"/>
      <c r="CY453" s="48"/>
      <c r="CZ453" s="48"/>
      <c r="DA453" s="48"/>
      <c r="DB453" s="48"/>
      <c r="DC453" s="48"/>
      <c r="DD453" s="48"/>
      <c r="DE453" s="48"/>
      <c r="DF453" s="48"/>
      <c r="DG453" s="48"/>
      <c r="DH453" s="48"/>
      <c r="DI453" s="48"/>
      <c r="DJ453" s="48"/>
      <c r="ES453" s="109"/>
      <c r="ET453" s="109"/>
      <c r="EU453" s="109"/>
      <c r="EV453" s="109"/>
      <c r="EW453" s="109"/>
      <c r="EX453" s="109"/>
      <c r="EY453" s="109"/>
      <c r="EZ453" s="109"/>
      <c r="FA453" s="109"/>
      <c r="FB453" s="109"/>
      <c r="FC453" s="109"/>
      <c r="FD453" s="109"/>
      <c r="FG453" s="109"/>
      <c r="FH453" s="109"/>
      <c r="FI453" s="109"/>
      <c r="FJ453" s="109"/>
      <c r="FK453" s="109"/>
      <c r="FL453" s="109"/>
      <c r="FM453" s="109"/>
      <c r="FN453" s="109"/>
      <c r="FO453" s="109"/>
      <c r="FP453" s="109"/>
      <c r="FQ453" s="109"/>
      <c r="FR453" s="109"/>
      <c r="GP453" s="109"/>
      <c r="GQ453" s="109"/>
      <c r="GR453" s="109"/>
    </row>
    <row r="454" spans="2:200" ht="9.9499999999999993" hidden="1" customHeight="1" x14ac:dyDescent="0.4">
      <c r="B454" s="105" t="s">
        <v>31</v>
      </c>
      <c r="C454" s="106"/>
      <c r="D454" s="106"/>
      <c r="E454" s="116" t="e" vm="21">
        <v>#VALUE!</v>
      </c>
      <c r="F454" s="116"/>
      <c r="G454" s="116"/>
      <c r="H454" s="116">
        <f>IF(AND(AY458=1,BL458=2,CL454=1),12,0)</f>
        <v>0</v>
      </c>
      <c r="I454" s="116"/>
      <c r="J454" s="116"/>
      <c r="K454" s="105" t="s">
        <v>73</v>
      </c>
      <c r="L454" s="106"/>
      <c r="M454" s="106"/>
      <c r="N454" s="116" t="e" vm="22">
        <v>#VALUE!</v>
      </c>
      <c r="O454" s="116"/>
      <c r="P454" s="116"/>
      <c r="Q454" s="107">
        <f>IF(AND(AY458=1,BL458=2,CL454=2),112,0)</f>
        <v>0</v>
      </c>
      <c r="R454" s="107"/>
      <c r="S454" s="107"/>
      <c r="T454" s="105" t="s">
        <v>31</v>
      </c>
      <c r="U454" s="106"/>
      <c r="V454" s="106"/>
      <c r="W454" s="106" t="e" vm="23">
        <v>#VALUE!</v>
      </c>
      <c r="X454" s="106"/>
      <c r="Y454" s="106"/>
      <c r="Z454" s="107">
        <f>IF(AND(BY456=1,CY454=2),12,0)</f>
        <v>0</v>
      </c>
      <c r="AA454" s="107"/>
      <c r="AB454" s="10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8"/>
      <c r="AX454" s="29"/>
      <c r="AY454" s="48">
        <f>IF(AZ31,3,0)</f>
        <v>0</v>
      </c>
      <c r="AZ454" s="48"/>
      <c r="BA454" s="48"/>
      <c r="BB454" s="48"/>
      <c r="BC454" s="48"/>
      <c r="BD454" s="48"/>
      <c r="BE454" s="48">
        <f>IF(BW31,4,0)</f>
        <v>0</v>
      </c>
      <c r="BF454" s="48"/>
      <c r="BG454" s="48"/>
      <c r="BH454" s="48"/>
      <c r="BI454" s="48"/>
      <c r="BJ454" s="48"/>
      <c r="BK454" s="29"/>
      <c r="BL454" s="48">
        <f>IF(BM31,3,0)</f>
        <v>0</v>
      </c>
      <c r="BM454" s="48"/>
      <c r="BN454" s="48"/>
      <c r="BO454" s="48"/>
      <c r="BP454" s="48"/>
      <c r="BQ454" s="48"/>
      <c r="BR454" s="48">
        <f>IF(CJ31,4,0)</f>
        <v>0</v>
      </c>
      <c r="BS454" s="48"/>
      <c r="BT454" s="48"/>
      <c r="BU454" s="48"/>
      <c r="BV454" s="48"/>
      <c r="BW454" s="48"/>
      <c r="BX454" s="29"/>
      <c r="BY454" s="48">
        <f>IF(BZ31,3,0)</f>
        <v>0</v>
      </c>
      <c r="BZ454" s="48"/>
      <c r="CA454" s="48"/>
      <c r="CB454" s="48"/>
      <c r="CC454" s="48"/>
      <c r="CD454" s="48"/>
      <c r="CE454" s="48">
        <f>IF(CW31,4,0)</f>
        <v>0</v>
      </c>
      <c r="CF454" s="48"/>
      <c r="CG454" s="48"/>
      <c r="CH454" s="48"/>
      <c r="CI454" s="48"/>
      <c r="CJ454" s="48"/>
      <c r="CK454" s="29"/>
      <c r="CL454" s="48">
        <f>SUM(CL452:CW453)</f>
        <v>0</v>
      </c>
      <c r="CM454" s="48"/>
      <c r="CN454" s="48"/>
      <c r="CO454" s="48"/>
      <c r="CP454" s="48"/>
      <c r="CQ454" s="48"/>
      <c r="CR454" s="48"/>
      <c r="CS454" s="48"/>
      <c r="CT454" s="48"/>
      <c r="CU454" s="48"/>
      <c r="CV454" s="48"/>
      <c r="CW454" s="48"/>
      <c r="CX454" s="29"/>
      <c r="CY454" s="48">
        <f>SUM(CY452:DJ453)</f>
        <v>1</v>
      </c>
      <c r="CZ454" s="48"/>
      <c r="DA454" s="48"/>
      <c r="DB454" s="48"/>
      <c r="DC454" s="48"/>
      <c r="DD454" s="48"/>
      <c r="DE454" s="48"/>
      <c r="DF454" s="48"/>
      <c r="DG454" s="48"/>
      <c r="DH454" s="48"/>
      <c r="DI454" s="48"/>
      <c r="DJ454" s="48"/>
      <c r="ES454" s="109">
        <f>IF(ET31,3,0)</f>
        <v>0</v>
      </c>
      <c r="ET454" s="109"/>
      <c r="EU454" s="109"/>
      <c r="EV454" s="109"/>
      <c r="EW454" s="109"/>
      <c r="EX454" s="109"/>
      <c r="EY454" s="109">
        <f>IF(FQ31,4,0)</f>
        <v>0</v>
      </c>
      <c r="EZ454" s="109"/>
      <c r="FA454" s="109"/>
      <c r="FB454" s="109"/>
      <c r="FC454" s="109"/>
      <c r="FD454" s="109"/>
      <c r="FG454" s="109">
        <f>SUM(FG452:FR453)</f>
        <v>4</v>
      </c>
      <c r="FH454" s="109"/>
      <c r="FI454" s="109"/>
      <c r="FJ454" s="109"/>
      <c r="FK454" s="109"/>
      <c r="FL454" s="109"/>
      <c r="FM454" s="109"/>
      <c r="FN454" s="109"/>
      <c r="FO454" s="109"/>
      <c r="FP454" s="109"/>
      <c r="FQ454" s="109"/>
      <c r="FR454" s="109"/>
      <c r="GP454" s="109"/>
      <c r="GQ454" s="109"/>
      <c r="GR454" s="109"/>
    </row>
    <row r="455" spans="2:200" ht="9.9499999999999993" hidden="1" customHeight="1" x14ac:dyDescent="0.4">
      <c r="B455" s="106"/>
      <c r="C455" s="106"/>
      <c r="D455" s="106"/>
      <c r="E455" s="116"/>
      <c r="F455" s="116"/>
      <c r="G455" s="116"/>
      <c r="H455" s="116"/>
      <c r="I455" s="116"/>
      <c r="J455" s="116"/>
      <c r="K455" s="106"/>
      <c r="L455" s="106"/>
      <c r="M455" s="106"/>
      <c r="N455" s="116"/>
      <c r="O455" s="116"/>
      <c r="P455" s="116"/>
      <c r="Q455" s="107"/>
      <c r="R455" s="107"/>
      <c r="S455" s="107"/>
      <c r="T455" s="106"/>
      <c r="U455" s="106"/>
      <c r="V455" s="106"/>
      <c r="W455" s="106"/>
      <c r="X455" s="106"/>
      <c r="Y455" s="106"/>
      <c r="Z455" s="107"/>
      <c r="AA455" s="107"/>
      <c r="AB455" s="10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8"/>
      <c r="AX455" s="29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29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29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8"/>
      <c r="CK455" s="29"/>
      <c r="CL455" s="48"/>
      <c r="CM455" s="48"/>
      <c r="CN455" s="48"/>
      <c r="CO455" s="48"/>
      <c r="CP455" s="48"/>
      <c r="CQ455" s="48"/>
      <c r="CR455" s="48"/>
      <c r="CS455" s="48"/>
      <c r="CT455" s="48"/>
      <c r="CU455" s="48"/>
      <c r="CV455" s="48"/>
      <c r="CW455" s="48"/>
      <c r="CX455" s="29"/>
      <c r="CY455" s="48"/>
      <c r="CZ455" s="48"/>
      <c r="DA455" s="48"/>
      <c r="DB455" s="48"/>
      <c r="DC455" s="48"/>
      <c r="DD455" s="48"/>
      <c r="DE455" s="48"/>
      <c r="DF455" s="48"/>
      <c r="DG455" s="48"/>
      <c r="DH455" s="48"/>
      <c r="DI455" s="48"/>
      <c r="DJ455" s="48"/>
      <c r="ES455" s="109"/>
      <c r="ET455" s="109"/>
      <c r="EU455" s="109"/>
      <c r="EV455" s="109"/>
      <c r="EW455" s="109"/>
      <c r="EX455" s="109"/>
      <c r="EY455" s="109"/>
      <c r="EZ455" s="109"/>
      <c r="FA455" s="109"/>
      <c r="FB455" s="109"/>
      <c r="FC455" s="109"/>
      <c r="FD455" s="109"/>
      <c r="FG455" s="109"/>
      <c r="FH455" s="109"/>
      <c r="FI455" s="109"/>
      <c r="FJ455" s="109"/>
      <c r="FK455" s="109"/>
      <c r="FL455" s="109"/>
      <c r="FM455" s="109"/>
      <c r="FN455" s="109"/>
      <c r="FO455" s="109"/>
      <c r="FP455" s="109"/>
      <c r="FQ455" s="109"/>
      <c r="FR455" s="109"/>
    </row>
    <row r="456" spans="2:200" ht="9.9499999999999993" hidden="1" customHeight="1" x14ac:dyDescent="0.4">
      <c r="B456" s="105" t="s">
        <v>32</v>
      </c>
      <c r="C456" s="106"/>
      <c r="D456" s="106"/>
      <c r="E456" s="116" t="e" vm="24">
        <v>#VALUE!</v>
      </c>
      <c r="F456" s="116"/>
      <c r="G456" s="116"/>
      <c r="H456" s="116">
        <f>IF(AND(AY458=1,BL458=3,CL454=1),13,0)</f>
        <v>0</v>
      </c>
      <c r="I456" s="116"/>
      <c r="J456" s="116"/>
      <c r="K456" s="105" t="s">
        <v>74</v>
      </c>
      <c r="L456" s="106"/>
      <c r="M456" s="106"/>
      <c r="N456" s="116" t="e" vm="25">
        <v>#VALUE!</v>
      </c>
      <c r="O456" s="116"/>
      <c r="P456" s="116"/>
      <c r="Q456" s="107">
        <f>IF(AND(AY458=1,BL458=3,CL454=2),113,0)</f>
        <v>0</v>
      </c>
      <c r="R456" s="107"/>
      <c r="S456" s="107"/>
      <c r="T456" s="105" t="s">
        <v>32</v>
      </c>
      <c r="U456" s="106"/>
      <c r="V456" s="106"/>
      <c r="W456" s="106" t="e" vm="26">
        <v>#VALUE!</v>
      </c>
      <c r="X456" s="106"/>
      <c r="Y456" s="106"/>
      <c r="Z456" s="107">
        <f>IF(AND(BY456=1,CY454=3),13,0)</f>
        <v>0</v>
      </c>
      <c r="AA456" s="107"/>
      <c r="AB456" s="10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8"/>
      <c r="AX456" s="29"/>
      <c r="AY456" s="48">
        <f>IF(AZ54,5,0)</f>
        <v>0</v>
      </c>
      <c r="AZ456" s="48"/>
      <c r="BA456" s="48"/>
      <c r="BB456" s="48"/>
      <c r="BC456" s="48"/>
      <c r="BD456" s="48"/>
      <c r="BE456" s="48">
        <f>IF(BW54,6,0)</f>
        <v>0</v>
      </c>
      <c r="BF456" s="48"/>
      <c r="BG456" s="48"/>
      <c r="BH456" s="48"/>
      <c r="BI456" s="48"/>
      <c r="BJ456" s="48"/>
      <c r="BK456" s="29"/>
      <c r="BL456" s="48">
        <f>IF(BM54,5,0)</f>
        <v>0</v>
      </c>
      <c r="BM456" s="48"/>
      <c r="BN456" s="48"/>
      <c r="BO456" s="48"/>
      <c r="BP456" s="48"/>
      <c r="BQ456" s="48"/>
      <c r="BR456" s="48">
        <f>IF(CJ54,6,0)</f>
        <v>0</v>
      </c>
      <c r="BS456" s="48"/>
      <c r="BT456" s="48"/>
      <c r="BU456" s="48"/>
      <c r="BV456" s="48"/>
      <c r="BW456" s="48"/>
      <c r="BX456" s="29"/>
      <c r="BY456" s="48">
        <f>SUM(BY452:CJ455)</f>
        <v>0</v>
      </c>
      <c r="BZ456" s="48"/>
      <c r="CA456" s="48"/>
      <c r="CB456" s="48"/>
      <c r="CC456" s="48"/>
      <c r="CD456" s="48"/>
      <c r="CE456" s="48"/>
      <c r="CF456" s="48"/>
      <c r="CG456" s="48"/>
      <c r="CH456" s="48"/>
      <c r="CI456" s="48"/>
      <c r="CJ456" s="48"/>
      <c r="CK456" s="29"/>
      <c r="CL456" s="29"/>
      <c r="CM456" s="29"/>
      <c r="CN456" s="29"/>
      <c r="CO456" s="29"/>
      <c r="CP456" s="29"/>
      <c r="CQ456" s="29"/>
      <c r="CR456" s="29"/>
      <c r="CS456" s="29"/>
      <c r="CT456" s="29"/>
      <c r="CU456" s="29"/>
      <c r="CV456" s="29"/>
      <c r="CW456" s="29"/>
      <c r="CX456" s="29"/>
      <c r="CY456" s="29"/>
      <c r="CZ456" s="29"/>
      <c r="DA456" s="29"/>
      <c r="DB456" s="29"/>
      <c r="DC456" s="29"/>
      <c r="DD456" s="29"/>
      <c r="DE456" s="29"/>
      <c r="DF456" s="29"/>
      <c r="DG456" s="29"/>
      <c r="DH456" s="29"/>
      <c r="DI456" s="29"/>
      <c r="DJ456" s="29"/>
      <c r="ES456" s="109">
        <f>SUM(ES452:FD455)</f>
        <v>1</v>
      </c>
      <c r="ET456" s="109"/>
      <c r="EU456" s="109"/>
      <c r="EV456" s="109"/>
      <c r="EW456" s="109"/>
      <c r="EX456" s="109"/>
      <c r="EY456" s="109"/>
      <c r="EZ456" s="109"/>
      <c r="FA456" s="109"/>
      <c r="FB456" s="109"/>
      <c r="FC456" s="109"/>
      <c r="FD456" s="109"/>
    </row>
    <row r="457" spans="2:200" ht="9.9499999999999993" hidden="1" customHeight="1" x14ac:dyDescent="0.4">
      <c r="B457" s="106"/>
      <c r="C457" s="106"/>
      <c r="D457" s="106"/>
      <c r="E457" s="116"/>
      <c r="F457" s="116"/>
      <c r="G457" s="116"/>
      <c r="H457" s="116"/>
      <c r="I457" s="116"/>
      <c r="J457" s="116"/>
      <c r="K457" s="106"/>
      <c r="L457" s="106"/>
      <c r="M457" s="106"/>
      <c r="N457" s="116"/>
      <c r="O457" s="116"/>
      <c r="P457" s="116"/>
      <c r="Q457" s="107"/>
      <c r="R457" s="107"/>
      <c r="S457" s="107"/>
      <c r="T457" s="106"/>
      <c r="U457" s="106"/>
      <c r="V457" s="106"/>
      <c r="W457" s="106"/>
      <c r="X457" s="106"/>
      <c r="Y457" s="106"/>
      <c r="Z457" s="107"/>
      <c r="AA457" s="107"/>
      <c r="AB457" s="10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8"/>
      <c r="AX457" s="29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29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29"/>
      <c r="BY457" s="48"/>
      <c r="BZ457" s="48"/>
      <c r="CA457" s="48"/>
      <c r="CB457" s="48"/>
      <c r="CC457" s="48"/>
      <c r="CD457" s="48"/>
      <c r="CE457" s="48"/>
      <c r="CF457" s="48"/>
      <c r="CG457" s="48"/>
      <c r="CH457" s="48"/>
      <c r="CI457" s="48"/>
      <c r="CJ457" s="48"/>
      <c r="CK457" s="29"/>
      <c r="CL457" s="29"/>
      <c r="CM457" s="29"/>
      <c r="CN457" s="29"/>
      <c r="CO457" s="29"/>
      <c r="CP457" s="29"/>
      <c r="CQ457" s="29"/>
      <c r="CR457" s="29"/>
      <c r="CS457" s="29"/>
      <c r="CT457" s="29"/>
      <c r="CU457" s="29"/>
      <c r="CV457" s="29"/>
      <c r="CW457" s="29"/>
      <c r="CX457" s="29"/>
      <c r="CY457" s="29"/>
      <c r="CZ457" s="29"/>
      <c r="DA457" s="29"/>
      <c r="DB457" s="29"/>
      <c r="DC457" s="29"/>
      <c r="DD457" s="29"/>
      <c r="DE457" s="29"/>
      <c r="DF457" s="29"/>
      <c r="DG457" s="29"/>
      <c r="DH457" s="29"/>
      <c r="DI457" s="29"/>
      <c r="DJ457" s="29"/>
      <c r="ES457" s="109"/>
      <c r="ET457" s="109"/>
      <c r="EU457" s="109"/>
      <c r="EV457" s="109"/>
      <c r="EW457" s="109"/>
      <c r="EX457" s="109"/>
      <c r="EY457" s="109"/>
      <c r="EZ457" s="109"/>
      <c r="FA457" s="109"/>
      <c r="FB457" s="109"/>
      <c r="FC457" s="109"/>
      <c r="FD457" s="109"/>
    </row>
    <row r="458" spans="2:200" ht="9.9499999999999993" hidden="1" customHeight="1" x14ac:dyDescent="0.4">
      <c r="B458" s="105" t="s">
        <v>33</v>
      </c>
      <c r="C458" s="106"/>
      <c r="D458" s="106"/>
      <c r="E458" s="116" t="e" vm="27">
        <v>#VALUE!</v>
      </c>
      <c r="F458" s="116"/>
      <c r="G458" s="116"/>
      <c r="H458" s="116">
        <f>IF(AND(AY458=1,BL458=4,CL454=1),14,0)</f>
        <v>0</v>
      </c>
      <c r="I458" s="116"/>
      <c r="J458" s="116"/>
      <c r="K458" s="105" t="s">
        <v>75</v>
      </c>
      <c r="L458" s="106"/>
      <c r="M458" s="106"/>
      <c r="N458" s="116" t="e" vm="28">
        <v>#VALUE!</v>
      </c>
      <c r="O458" s="116"/>
      <c r="P458" s="116"/>
      <c r="Q458" s="107">
        <f>IF(AND(AY458=1,BL458=4,CL454=2),114,0)</f>
        <v>0</v>
      </c>
      <c r="R458" s="107"/>
      <c r="S458" s="107"/>
      <c r="T458" s="105"/>
      <c r="U458" s="106"/>
      <c r="V458" s="106"/>
      <c r="W458" s="106"/>
      <c r="X458" s="106"/>
      <c r="Y458" s="106"/>
      <c r="Z458" s="107"/>
      <c r="AA458" s="107"/>
      <c r="AB458" s="10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8"/>
      <c r="AX458" s="29"/>
      <c r="AY458" s="48">
        <f>SUM(AY452:BJ457)</f>
        <v>0</v>
      </c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29"/>
      <c r="BL458" s="48">
        <f>SUM(BL452:BW457)</f>
        <v>0</v>
      </c>
      <c r="BM458" s="48"/>
      <c r="BN458" s="48"/>
      <c r="BO458" s="48"/>
      <c r="BP458" s="48"/>
      <c r="BQ458" s="48"/>
      <c r="BR458" s="48"/>
      <c r="BS458" s="48"/>
      <c r="BT458" s="48"/>
      <c r="BU458" s="48"/>
      <c r="BV458" s="48"/>
      <c r="BW458" s="48"/>
      <c r="BX458" s="29"/>
      <c r="BY458" s="29"/>
      <c r="BZ458" s="29"/>
      <c r="CA458" s="29"/>
      <c r="CB458" s="29"/>
      <c r="CC458" s="29"/>
      <c r="CD458" s="29"/>
      <c r="CE458" s="29"/>
      <c r="CF458" s="29"/>
      <c r="CG458" s="29"/>
      <c r="CH458" s="29"/>
      <c r="CI458" s="29"/>
      <c r="CJ458" s="29"/>
      <c r="CK458" s="29"/>
      <c r="CL458" s="29"/>
      <c r="CM458" s="29"/>
      <c r="CN458" s="29"/>
      <c r="CO458" s="29"/>
      <c r="CP458" s="29"/>
      <c r="CQ458" s="29"/>
      <c r="CR458" s="29"/>
      <c r="CS458" s="29"/>
      <c r="CT458" s="29"/>
      <c r="CU458" s="29"/>
      <c r="CV458" s="29"/>
      <c r="CW458" s="29"/>
      <c r="CX458" s="29"/>
      <c r="CY458" s="29"/>
      <c r="CZ458" s="29"/>
      <c r="DA458" s="29"/>
      <c r="DB458" s="29"/>
      <c r="DC458" s="29"/>
      <c r="DD458" s="29"/>
      <c r="DE458" s="29"/>
      <c r="DF458" s="29"/>
      <c r="DG458" s="29"/>
      <c r="DH458" s="29"/>
      <c r="DI458" s="29"/>
      <c r="DJ458" s="29"/>
      <c r="ES458" s="109"/>
      <c r="ET458" s="109"/>
      <c r="EU458" s="109"/>
      <c r="EV458" s="109"/>
      <c r="EW458" s="109"/>
      <c r="EX458" s="109"/>
      <c r="EY458" s="109"/>
      <c r="EZ458" s="109"/>
      <c r="FA458" s="109"/>
      <c r="FB458" s="109"/>
      <c r="FC458" s="109"/>
      <c r="FD458" s="109"/>
    </row>
    <row r="459" spans="2:200" ht="9.9499999999999993" hidden="1" customHeight="1" x14ac:dyDescent="0.4">
      <c r="B459" s="106"/>
      <c r="C459" s="106"/>
      <c r="D459" s="106"/>
      <c r="E459" s="116"/>
      <c r="F459" s="116"/>
      <c r="G459" s="116"/>
      <c r="H459" s="116"/>
      <c r="I459" s="116"/>
      <c r="J459" s="116"/>
      <c r="K459" s="106"/>
      <c r="L459" s="106"/>
      <c r="M459" s="106"/>
      <c r="N459" s="116"/>
      <c r="O459" s="116"/>
      <c r="P459" s="116"/>
      <c r="Q459" s="107"/>
      <c r="R459" s="107"/>
      <c r="S459" s="107"/>
      <c r="T459" s="106"/>
      <c r="U459" s="106"/>
      <c r="V459" s="106"/>
      <c r="W459" s="106"/>
      <c r="X459" s="106"/>
      <c r="Y459" s="106"/>
      <c r="Z459" s="107"/>
      <c r="AA459" s="107"/>
      <c r="AB459" s="10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8"/>
      <c r="AX459" s="29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29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29"/>
      <c r="BY459" s="29"/>
      <c r="BZ459" s="29"/>
      <c r="CA459" s="29"/>
      <c r="CB459" s="29"/>
      <c r="CC459" s="29"/>
      <c r="CD459" s="29"/>
      <c r="CE459" s="29"/>
      <c r="CF459" s="29"/>
      <c r="CG459" s="29"/>
      <c r="CH459" s="29"/>
      <c r="CI459" s="29"/>
      <c r="CJ459" s="29"/>
      <c r="CK459" s="29"/>
      <c r="CL459" s="29"/>
      <c r="CM459" s="29"/>
      <c r="CN459" s="29"/>
      <c r="CO459" s="29"/>
      <c r="CP459" s="29"/>
      <c r="CQ459" s="29"/>
      <c r="CR459" s="29"/>
      <c r="CS459" s="29"/>
      <c r="CT459" s="29"/>
      <c r="CU459" s="29"/>
      <c r="CV459" s="29"/>
      <c r="CW459" s="29"/>
      <c r="CX459" s="29"/>
      <c r="CY459" s="29"/>
      <c r="CZ459" s="29"/>
      <c r="DA459" s="29"/>
      <c r="DB459" s="29"/>
      <c r="DC459" s="29"/>
      <c r="DD459" s="29"/>
      <c r="DE459" s="29"/>
      <c r="DF459" s="29"/>
      <c r="DG459" s="29"/>
      <c r="DH459" s="29"/>
      <c r="DI459" s="29"/>
      <c r="DJ459" s="29"/>
      <c r="ES459" s="109"/>
      <c r="ET459" s="109"/>
      <c r="EU459" s="109"/>
      <c r="EV459" s="109"/>
      <c r="EW459" s="109"/>
      <c r="EX459" s="109"/>
      <c r="EY459" s="109"/>
      <c r="EZ459" s="109"/>
      <c r="FA459" s="109"/>
      <c r="FB459" s="109"/>
      <c r="FC459" s="109"/>
      <c r="FD459" s="109"/>
    </row>
    <row r="460" spans="2:200" ht="9.9499999999999993" hidden="1" customHeight="1" x14ac:dyDescent="0.4">
      <c r="B460" s="105" t="s">
        <v>34</v>
      </c>
      <c r="C460" s="106"/>
      <c r="D460" s="106"/>
      <c r="E460" s="116" t="e" vm="29">
        <v>#VALUE!</v>
      </c>
      <c r="F460" s="116"/>
      <c r="G460" s="116"/>
      <c r="H460" s="116">
        <f>IF(AND(AY458=1,BL458=5,CL454=1),15,0)</f>
        <v>0</v>
      </c>
      <c r="I460" s="116"/>
      <c r="J460" s="116"/>
      <c r="K460" s="105" t="s">
        <v>76</v>
      </c>
      <c r="L460" s="106"/>
      <c r="M460" s="106"/>
      <c r="N460" s="116" t="e" vm="30">
        <v>#VALUE!</v>
      </c>
      <c r="O460" s="116"/>
      <c r="P460" s="116"/>
      <c r="Q460" s="107">
        <f>IF(AND(AY458=1,BL458=5,CL454=2),115,0)</f>
        <v>0</v>
      </c>
      <c r="R460" s="107"/>
      <c r="S460" s="107"/>
      <c r="T460" s="105" t="s">
        <v>37</v>
      </c>
      <c r="U460" s="106"/>
      <c r="V460" s="106"/>
      <c r="W460" s="106" t="e" vm="31">
        <v>#VALUE!</v>
      </c>
      <c r="X460" s="106"/>
      <c r="Y460" s="106"/>
      <c r="Z460" s="107">
        <f>IF(AND(BY456=2,CY454=1),21,0)</f>
        <v>0</v>
      </c>
      <c r="AA460" s="107"/>
      <c r="AB460" s="10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8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  <c r="BO460" s="29"/>
      <c r="BP460" s="29"/>
      <c r="BQ460" s="29"/>
      <c r="BR460" s="29"/>
      <c r="BS460" s="29"/>
      <c r="BT460" s="29"/>
      <c r="BU460" s="29"/>
      <c r="BV460" s="29"/>
      <c r="BW460" s="29"/>
      <c r="BX460" s="29"/>
      <c r="BY460" s="29"/>
      <c r="BZ460" s="29"/>
      <c r="CA460" s="29"/>
      <c r="CB460" s="29"/>
      <c r="CC460" s="29"/>
      <c r="CD460" s="29"/>
      <c r="CE460" s="29"/>
      <c r="CF460" s="29"/>
      <c r="CG460" s="29"/>
      <c r="CH460" s="29"/>
      <c r="CI460" s="29"/>
      <c r="CJ460" s="29"/>
      <c r="CK460" s="29"/>
      <c r="CL460" s="29"/>
      <c r="CM460" s="29"/>
      <c r="CN460" s="29"/>
      <c r="CO460" s="29"/>
      <c r="CP460" s="29"/>
      <c r="CQ460" s="29"/>
      <c r="CR460" s="29"/>
      <c r="CS460" s="29"/>
      <c r="CT460" s="29"/>
      <c r="CU460" s="29"/>
      <c r="CV460" s="29"/>
      <c r="CW460" s="29"/>
      <c r="CX460" s="29"/>
      <c r="CY460" s="29"/>
      <c r="CZ460" s="29"/>
      <c r="DA460" s="29"/>
      <c r="DB460" s="29"/>
      <c r="DC460" s="29"/>
      <c r="DD460" s="29"/>
      <c r="DE460" s="29"/>
      <c r="DF460" s="29"/>
      <c r="DG460" s="29"/>
      <c r="DH460" s="29"/>
      <c r="DI460" s="29"/>
      <c r="DJ460" s="29"/>
    </row>
    <row r="461" spans="2:200" ht="9.9499999999999993" hidden="1" customHeight="1" x14ac:dyDescent="0.4">
      <c r="B461" s="106"/>
      <c r="C461" s="106"/>
      <c r="D461" s="106"/>
      <c r="E461" s="116"/>
      <c r="F461" s="116"/>
      <c r="G461" s="116"/>
      <c r="H461" s="116"/>
      <c r="I461" s="116"/>
      <c r="J461" s="116"/>
      <c r="K461" s="106"/>
      <c r="L461" s="106"/>
      <c r="M461" s="106"/>
      <c r="N461" s="116"/>
      <c r="O461" s="116"/>
      <c r="P461" s="116"/>
      <c r="Q461" s="107"/>
      <c r="R461" s="107"/>
      <c r="S461" s="107"/>
      <c r="T461" s="106"/>
      <c r="U461" s="106"/>
      <c r="V461" s="106"/>
      <c r="W461" s="106"/>
      <c r="X461" s="106"/>
      <c r="Y461" s="106"/>
      <c r="Z461" s="107"/>
      <c r="AA461" s="107"/>
      <c r="AB461" s="10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8"/>
      <c r="AX461" s="29"/>
      <c r="AY461" s="47">
        <f>SUM(H452:J523,Q452:S511)</f>
        <v>0</v>
      </c>
      <c r="AZ461" s="47"/>
      <c r="BA461" s="47"/>
      <c r="BB461" s="48" t="s">
        <v>107</v>
      </c>
      <c r="BC461" s="48"/>
      <c r="BD461" s="48"/>
      <c r="BE461" s="48"/>
      <c r="BF461" s="48"/>
      <c r="BG461" s="48"/>
      <c r="BH461" s="48"/>
      <c r="BI461" s="48"/>
      <c r="BJ461" s="48"/>
      <c r="BK461" s="29"/>
      <c r="BL461" s="29"/>
      <c r="BM461" s="29"/>
      <c r="BN461" s="29"/>
      <c r="BO461" s="29"/>
      <c r="BP461" s="29"/>
      <c r="BQ461" s="29"/>
      <c r="BR461" s="29"/>
      <c r="BS461" s="29"/>
      <c r="BT461" s="29"/>
      <c r="BU461" s="29"/>
      <c r="BV461" s="29"/>
      <c r="BW461" s="29"/>
      <c r="BX461" s="29"/>
      <c r="BY461" s="29"/>
      <c r="BZ461" s="29"/>
      <c r="CA461" s="29"/>
      <c r="CB461" s="29"/>
      <c r="CC461" s="29"/>
      <c r="CD461" s="29"/>
      <c r="CE461" s="29"/>
      <c r="CF461" s="29"/>
      <c r="CG461" s="29"/>
      <c r="CH461" s="29"/>
      <c r="CI461" s="29"/>
      <c r="CJ461" s="29"/>
      <c r="CK461" s="29"/>
      <c r="CL461" s="29"/>
      <c r="CM461" s="29"/>
      <c r="CN461" s="29"/>
      <c r="CO461" s="29"/>
      <c r="CP461" s="29"/>
      <c r="CQ461" s="29"/>
      <c r="CR461" s="29"/>
      <c r="CS461" s="29"/>
      <c r="CT461" s="29"/>
      <c r="CU461" s="29"/>
      <c r="CV461" s="29"/>
      <c r="CW461" s="29"/>
      <c r="CX461" s="29"/>
      <c r="CY461" s="29"/>
      <c r="CZ461" s="29"/>
      <c r="DA461" s="29"/>
      <c r="DB461" s="29"/>
      <c r="DC461" s="29"/>
      <c r="DD461" s="29"/>
      <c r="DE461" s="29"/>
      <c r="DF461" s="29"/>
      <c r="DG461" s="29"/>
      <c r="DH461" s="29"/>
      <c r="DI461" s="29"/>
      <c r="DJ461" s="29"/>
    </row>
    <row r="462" spans="2:200" ht="9.9499999999999993" hidden="1" customHeight="1" x14ac:dyDescent="0.4">
      <c r="B462" s="105" t="s">
        <v>35</v>
      </c>
      <c r="C462" s="106"/>
      <c r="D462" s="106"/>
      <c r="E462" s="116"/>
      <c r="F462" s="116"/>
      <c r="G462" s="116"/>
      <c r="H462" s="116">
        <f>IF(AND(AY458=1,BL458=6,CL454=1),16,0)</f>
        <v>0</v>
      </c>
      <c r="I462" s="116"/>
      <c r="J462" s="116"/>
      <c r="K462" s="105" t="s">
        <v>77</v>
      </c>
      <c r="L462" s="106"/>
      <c r="M462" s="106"/>
      <c r="N462" s="116"/>
      <c r="O462" s="116"/>
      <c r="P462" s="116"/>
      <c r="Q462" s="107">
        <f>IF(AND(AY458=1,BL458=6,CL454=2),116,0)</f>
        <v>0</v>
      </c>
      <c r="R462" s="107"/>
      <c r="S462" s="107"/>
      <c r="T462" s="105" t="s">
        <v>38</v>
      </c>
      <c r="U462" s="106"/>
      <c r="V462" s="106"/>
      <c r="W462" s="106" t="e" vm="32">
        <v>#VALUE!</v>
      </c>
      <c r="X462" s="106"/>
      <c r="Y462" s="106"/>
      <c r="Z462" s="107">
        <f>IF(AND(BY456=2,CY454=2),22,0)</f>
        <v>0</v>
      </c>
      <c r="AA462" s="107"/>
      <c r="AB462" s="10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8"/>
      <c r="AX462" s="29"/>
      <c r="AY462" s="47"/>
      <c r="AZ462" s="47"/>
      <c r="BA462" s="47"/>
      <c r="BB462" s="48"/>
      <c r="BC462" s="48"/>
      <c r="BD462" s="48"/>
      <c r="BE462" s="48"/>
      <c r="BF462" s="48"/>
      <c r="BG462" s="48"/>
      <c r="BH462" s="48"/>
      <c r="BI462" s="48"/>
      <c r="BJ462" s="48"/>
      <c r="BK462" s="29"/>
      <c r="BL462" s="29"/>
      <c r="BM462" s="29"/>
      <c r="BN462" s="29"/>
      <c r="BO462" s="29"/>
      <c r="BP462" s="29"/>
      <c r="BQ462" s="29"/>
      <c r="BR462" s="29"/>
      <c r="BS462" s="29"/>
      <c r="BT462" s="29"/>
      <c r="BU462" s="29"/>
      <c r="BV462" s="29"/>
      <c r="BW462" s="29"/>
      <c r="BX462" s="29"/>
      <c r="BY462" s="29"/>
      <c r="BZ462" s="29"/>
      <c r="CA462" s="29"/>
      <c r="CB462" s="29"/>
      <c r="CC462" s="29"/>
      <c r="CD462" s="29"/>
      <c r="CE462" s="29"/>
      <c r="CF462" s="29"/>
      <c r="CG462" s="29"/>
      <c r="CH462" s="29"/>
      <c r="CI462" s="29"/>
      <c r="CJ462" s="29"/>
      <c r="CK462" s="29"/>
      <c r="CL462" s="29"/>
      <c r="CM462" s="29"/>
      <c r="CN462" s="29"/>
      <c r="CO462" s="29"/>
      <c r="CP462" s="29"/>
      <c r="CQ462" s="29"/>
      <c r="CR462" s="29"/>
      <c r="CS462" s="29"/>
      <c r="CT462" s="29"/>
      <c r="CU462" s="29"/>
      <c r="CV462" s="29"/>
      <c r="CW462" s="29"/>
      <c r="CX462" s="29"/>
      <c r="CY462" s="29"/>
      <c r="CZ462" s="29"/>
      <c r="DA462" s="29"/>
      <c r="DB462" s="29"/>
      <c r="DC462" s="29"/>
      <c r="DD462" s="29"/>
      <c r="DE462" s="29"/>
      <c r="DF462" s="29"/>
      <c r="DG462" s="29"/>
      <c r="DH462" s="29"/>
      <c r="DI462" s="29"/>
      <c r="DJ462" s="29"/>
    </row>
    <row r="463" spans="2:200" ht="9.9499999999999993" hidden="1" customHeight="1" x14ac:dyDescent="0.4">
      <c r="B463" s="106"/>
      <c r="C463" s="106"/>
      <c r="D463" s="106"/>
      <c r="E463" s="116"/>
      <c r="F463" s="116"/>
      <c r="G463" s="116"/>
      <c r="H463" s="116"/>
      <c r="I463" s="116"/>
      <c r="J463" s="116"/>
      <c r="K463" s="106"/>
      <c r="L463" s="106"/>
      <c r="M463" s="106"/>
      <c r="N463" s="116"/>
      <c r="O463" s="116"/>
      <c r="P463" s="116"/>
      <c r="Q463" s="107"/>
      <c r="R463" s="107"/>
      <c r="S463" s="107"/>
      <c r="T463" s="106"/>
      <c r="U463" s="106"/>
      <c r="V463" s="106"/>
      <c r="W463" s="106"/>
      <c r="X463" s="106"/>
      <c r="Y463" s="106"/>
      <c r="Z463" s="107"/>
      <c r="AA463" s="107"/>
      <c r="AB463" s="10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8"/>
      <c r="AX463" s="29"/>
      <c r="AY463" s="47"/>
      <c r="AZ463" s="47"/>
      <c r="BA463" s="47"/>
      <c r="BB463" s="48"/>
      <c r="BC463" s="48"/>
      <c r="BD463" s="48"/>
      <c r="BE463" s="48"/>
      <c r="BF463" s="48"/>
      <c r="BG463" s="48"/>
      <c r="BH463" s="48"/>
      <c r="BI463" s="48"/>
      <c r="BJ463" s="48"/>
      <c r="BK463" s="29"/>
      <c r="BL463" s="29"/>
      <c r="BM463" s="29"/>
      <c r="BN463" s="29"/>
      <c r="BO463" s="29"/>
      <c r="BP463" s="29"/>
      <c r="BQ463" s="29"/>
      <c r="BR463" s="29"/>
      <c r="BS463" s="29"/>
      <c r="BT463" s="29"/>
      <c r="BU463" s="29"/>
      <c r="BV463" s="29"/>
      <c r="BW463" s="29"/>
      <c r="BX463" s="29"/>
      <c r="BY463" s="29"/>
      <c r="BZ463" s="29"/>
      <c r="CA463" s="29"/>
      <c r="CB463" s="29"/>
      <c r="CC463" s="29"/>
      <c r="CD463" s="29"/>
      <c r="CE463" s="29"/>
      <c r="CF463" s="29"/>
      <c r="CG463" s="29"/>
      <c r="CH463" s="29"/>
      <c r="CI463" s="29"/>
      <c r="CJ463" s="29"/>
      <c r="CK463" s="29"/>
      <c r="CL463" s="29"/>
      <c r="CM463" s="29"/>
      <c r="CN463" s="29"/>
      <c r="CO463" s="29"/>
      <c r="CP463" s="29"/>
      <c r="CQ463" s="29"/>
      <c r="CR463" s="29"/>
      <c r="CS463" s="29"/>
      <c r="CT463" s="29"/>
      <c r="CU463" s="29"/>
      <c r="CV463" s="29"/>
      <c r="CW463" s="29"/>
      <c r="CX463" s="29"/>
      <c r="CY463" s="29"/>
      <c r="CZ463" s="29"/>
      <c r="DA463" s="29"/>
      <c r="DB463" s="29"/>
      <c r="DC463" s="29"/>
      <c r="DD463" s="29"/>
      <c r="DE463" s="29"/>
      <c r="DF463" s="29"/>
      <c r="DG463" s="29"/>
      <c r="DH463" s="29"/>
      <c r="DI463" s="29"/>
      <c r="DJ463" s="29"/>
    </row>
    <row r="464" spans="2:200" ht="9.9499999999999993" hidden="1" customHeight="1" x14ac:dyDescent="0.4">
      <c r="B464" s="105" t="s">
        <v>37</v>
      </c>
      <c r="C464" s="106"/>
      <c r="D464" s="106"/>
      <c r="E464" s="116" t="e" vm="33">
        <v>#VALUE!</v>
      </c>
      <c r="F464" s="116"/>
      <c r="G464" s="116"/>
      <c r="H464" s="116">
        <f>IF(AND(AY458=2,BL458=1,CL454=1),21,0)</f>
        <v>0</v>
      </c>
      <c r="I464" s="116"/>
      <c r="J464" s="116"/>
      <c r="K464" s="105" t="s">
        <v>78</v>
      </c>
      <c r="L464" s="106"/>
      <c r="M464" s="106"/>
      <c r="N464" s="116" t="e" vm="34">
        <v>#VALUE!</v>
      </c>
      <c r="O464" s="116"/>
      <c r="P464" s="116"/>
      <c r="Q464" s="107">
        <f>IF(AND(AY458=2,BL458=1,CL454=2),121,0)</f>
        <v>0</v>
      </c>
      <c r="R464" s="107"/>
      <c r="S464" s="107"/>
      <c r="T464" s="105" t="s">
        <v>39</v>
      </c>
      <c r="U464" s="106"/>
      <c r="V464" s="106"/>
      <c r="W464" s="106" t="e" vm="35">
        <v>#VALUE!</v>
      </c>
      <c r="X464" s="106"/>
      <c r="Y464" s="106"/>
      <c r="Z464" s="107">
        <f>IF(AND(BY456=2,CY454=3),23,0)</f>
        <v>0</v>
      </c>
      <c r="AA464" s="107"/>
      <c r="AB464" s="10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8"/>
      <c r="AX464" s="29"/>
      <c r="AY464" s="47">
        <f>SUM(Z452:AB483)</f>
        <v>0</v>
      </c>
      <c r="AZ464" s="47"/>
      <c r="BA464" s="47"/>
      <c r="BB464" s="48" t="s">
        <v>108</v>
      </c>
      <c r="BC464" s="48"/>
      <c r="BD464" s="48"/>
      <c r="BE464" s="48"/>
      <c r="BF464" s="48"/>
      <c r="BG464" s="48"/>
      <c r="BH464" s="48"/>
      <c r="BI464" s="48"/>
      <c r="BJ464" s="48"/>
      <c r="BK464" s="29"/>
      <c r="BL464" s="29"/>
      <c r="BM464" s="29"/>
      <c r="BN464" s="29"/>
      <c r="BO464" s="29"/>
      <c r="BP464" s="29"/>
      <c r="BQ464" s="29"/>
      <c r="BR464" s="29"/>
      <c r="BS464" s="29"/>
      <c r="BT464" s="29"/>
      <c r="BU464" s="29"/>
      <c r="BV464" s="29"/>
      <c r="BW464" s="29"/>
      <c r="BX464" s="29"/>
      <c r="BY464" s="29"/>
      <c r="BZ464" s="29"/>
      <c r="CA464" s="29"/>
      <c r="CB464" s="29"/>
      <c r="CC464" s="29"/>
      <c r="CD464" s="29"/>
      <c r="CE464" s="29"/>
      <c r="CF464" s="29"/>
      <c r="CG464" s="29"/>
      <c r="CH464" s="29"/>
      <c r="CI464" s="29"/>
      <c r="CJ464" s="29"/>
      <c r="CK464" s="29"/>
      <c r="CL464" s="29"/>
      <c r="CM464" s="29"/>
      <c r="CN464" s="29"/>
      <c r="CO464" s="29"/>
      <c r="CP464" s="29"/>
      <c r="CQ464" s="29"/>
      <c r="CR464" s="29"/>
      <c r="CS464" s="29"/>
      <c r="CT464" s="29"/>
      <c r="CU464" s="29"/>
      <c r="CV464" s="29"/>
      <c r="CW464" s="29"/>
      <c r="CX464" s="29"/>
      <c r="CY464" s="29"/>
      <c r="CZ464" s="29"/>
      <c r="DA464" s="29"/>
      <c r="DB464" s="29"/>
      <c r="DC464" s="29"/>
      <c r="DD464" s="29"/>
      <c r="DE464" s="29"/>
      <c r="DF464" s="29"/>
      <c r="DG464" s="29"/>
      <c r="DH464" s="29"/>
      <c r="DI464" s="29"/>
      <c r="DJ464" s="29"/>
    </row>
    <row r="465" spans="2:114" ht="9.9499999999999993" hidden="1" customHeight="1" x14ac:dyDescent="0.4">
      <c r="B465" s="106"/>
      <c r="C465" s="106"/>
      <c r="D465" s="106"/>
      <c r="E465" s="116"/>
      <c r="F465" s="116"/>
      <c r="G465" s="116"/>
      <c r="H465" s="116"/>
      <c r="I465" s="116"/>
      <c r="J465" s="116"/>
      <c r="K465" s="106"/>
      <c r="L465" s="106"/>
      <c r="M465" s="106"/>
      <c r="N465" s="116"/>
      <c r="O465" s="116"/>
      <c r="P465" s="116"/>
      <c r="Q465" s="107"/>
      <c r="R465" s="107"/>
      <c r="S465" s="107"/>
      <c r="T465" s="106"/>
      <c r="U465" s="106"/>
      <c r="V465" s="106"/>
      <c r="W465" s="106"/>
      <c r="X465" s="106"/>
      <c r="Y465" s="106"/>
      <c r="Z465" s="107"/>
      <c r="AA465" s="107"/>
      <c r="AB465" s="10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8"/>
      <c r="AX465" s="29"/>
      <c r="AY465" s="47"/>
      <c r="AZ465" s="47"/>
      <c r="BA465" s="47"/>
      <c r="BB465" s="48"/>
      <c r="BC465" s="48"/>
      <c r="BD465" s="48"/>
      <c r="BE465" s="48"/>
      <c r="BF465" s="48"/>
      <c r="BG465" s="48"/>
      <c r="BH465" s="48"/>
      <c r="BI465" s="48"/>
      <c r="BJ465" s="48"/>
      <c r="BK465" s="29"/>
      <c r="BL465" s="29"/>
      <c r="BM465" s="29"/>
      <c r="BN465" s="29"/>
      <c r="BO465" s="29"/>
      <c r="BP465" s="29"/>
      <c r="BQ465" s="29"/>
      <c r="BR465" s="29"/>
      <c r="BS465" s="29"/>
      <c r="BT465" s="29"/>
      <c r="BU465" s="29"/>
      <c r="BV465" s="29"/>
      <c r="BW465" s="29"/>
      <c r="BX465" s="29"/>
      <c r="BY465" s="29"/>
      <c r="BZ465" s="29"/>
      <c r="CA465" s="29"/>
      <c r="CB465" s="29"/>
      <c r="CC465" s="29"/>
      <c r="CD465" s="29"/>
      <c r="CE465" s="29"/>
      <c r="CF465" s="29"/>
      <c r="CG465" s="29"/>
      <c r="CH465" s="29"/>
      <c r="CI465" s="29"/>
      <c r="CJ465" s="29"/>
      <c r="CK465" s="29"/>
      <c r="CL465" s="29"/>
      <c r="CM465" s="29"/>
      <c r="CN465" s="29"/>
      <c r="CO465" s="29"/>
      <c r="CP465" s="29"/>
      <c r="CQ465" s="29"/>
      <c r="CR465" s="29"/>
      <c r="CS465" s="29"/>
      <c r="CT465" s="29"/>
      <c r="CU465" s="29"/>
      <c r="CV465" s="29"/>
      <c r="CW465" s="29"/>
      <c r="CX465" s="29"/>
      <c r="CY465" s="29"/>
      <c r="CZ465" s="29"/>
      <c r="DA465" s="29"/>
      <c r="DB465" s="29"/>
      <c r="DC465" s="29"/>
      <c r="DD465" s="29"/>
      <c r="DE465" s="29"/>
      <c r="DF465" s="29"/>
      <c r="DG465" s="29"/>
      <c r="DH465" s="29"/>
      <c r="DI465" s="29"/>
      <c r="DJ465" s="29"/>
    </row>
    <row r="466" spans="2:114" ht="9.9499999999999993" hidden="1" customHeight="1" x14ac:dyDescent="0.4">
      <c r="B466" s="105" t="s">
        <v>38</v>
      </c>
      <c r="C466" s="106"/>
      <c r="D466" s="106"/>
      <c r="E466" s="116" t="e" vm="36">
        <v>#VALUE!</v>
      </c>
      <c r="F466" s="116"/>
      <c r="G466" s="116"/>
      <c r="H466" s="116">
        <f>IF(AND(AY458=2,BL458=2,CL454=1),22,0)</f>
        <v>0</v>
      </c>
      <c r="I466" s="116"/>
      <c r="J466" s="116"/>
      <c r="K466" s="105" t="s">
        <v>79</v>
      </c>
      <c r="L466" s="106"/>
      <c r="M466" s="106"/>
      <c r="N466" s="116" t="e" vm="37">
        <v>#VALUE!</v>
      </c>
      <c r="O466" s="116"/>
      <c r="P466" s="116"/>
      <c r="Q466" s="107">
        <f>IF(AND(AY458=2,BL458=2,CL454=2),122,0)</f>
        <v>0</v>
      </c>
      <c r="R466" s="107"/>
      <c r="S466" s="107"/>
      <c r="T466" s="106"/>
      <c r="U466" s="106"/>
      <c r="V466" s="106"/>
      <c r="W466" s="106"/>
      <c r="X466" s="106"/>
      <c r="Y466" s="106"/>
      <c r="Z466" s="107"/>
      <c r="AA466" s="107"/>
      <c r="AB466" s="10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8"/>
      <c r="AX466" s="29"/>
      <c r="AY466" s="47"/>
      <c r="AZ466" s="47"/>
      <c r="BA466" s="47"/>
      <c r="BB466" s="48"/>
      <c r="BC466" s="48"/>
      <c r="BD466" s="48"/>
      <c r="BE466" s="48"/>
      <c r="BF466" s="48"/>
      <c r="BG466" s="48"/>
      <c r="BH466" s="48"/>
      <c r="BI466" s="48"/>
      <c r="BJ466" s="48"/>
      <c r="BK466" s="29"/>
      <c r="BL466" s="29"/>
      <c r="BM466" s="29"/>
      <c r="BN466" s="29"/>
      <c r="BO466" s="29"/>
      <c r="BP466" s="29"/>
      <c r="BQ466" s="29"/>
      <c r="BR466" s="29"/>
      <c r="BS466" s="29"/>
      <c r="BT466" s="29"/>
      <c r="BU466" s="29"/>
      <c r="BV466" s="29"/>
      <c r="BW466" s="29"/>
      <c r="BX466" s="29"/>
      <c r="BY466" s="29"/>
      <c r="BZ466" s="29"/>
      <c r="CA466" s="29"/>
      <c r="CB466" s="29"/>
      <c r="CC466" s="29"/>
      <c r="CD466" s="29"/>
      <c r="CE466" s="29"/>
      <c r="CF466" s="29"/>
      <c r="CG466" s="29"/>
      <c r="CH466" s="29"/>
      <c r="CI466" s="29"/>
      <c r="CJ466" s="29"/>
      <c r="CK466" s="29"/>
      <c r="CL466" s="29"/>
      <c r="CM466" s="29"/>
      <c r="CN466" s="29"/>
      <c r="CO466" s="29"/>
      <c r="CP466" s="29"/>
      <c r="CQ466" s="29"/>
      <c r="CR466" s="29"/>
      <c r="CS466" s="29"/>
      <c r="CT466" s="29"/>
      <c r="CU466" s="29"/>
      <c r="CV466" s="29"/>
      <c r="CW466" s="29"/>
      <c r="CX466" s="29"/>
      <c r="CY466" s="29"/>
      <c r="CZ466" s="29"/>
      <c r="DA466" s="29"/>
      <c r="DB466" s="29"/>
      <c r="DC466" s="29"/>
      <c r="DD466" s="29"/>
      <c r="DE466" s="29"/>
      <c r="DF466" s="29"/>
      <c r="DG466" s="29"/>
      <c r="DH466" s="29"/>
      <c r="DI466" s="29"/>
      <c r="DJ466" s="29"/>
    </row>
    <row r="467" spans="2:114" ht="9.9499999999999993" hidden="1" customHeight="1" x14ac:dyDescent="0.4">
      <c r="B467" s="106"/>
      <c r="C467" s="106"/>
      <c r="D467" s="106"/>
      <c r="E467" s="116"/>
      <c r="F467" s="116"/>
      <c r="G467" s="116"/>
      <c r="H467" s="116"/>
      <c r="I467" s="116"/>
      <c r="J467" s="116"/>
      <c r="K467" s="106"/>
      <c r="L467" s="106"/>
      <c r="M467" s="106"/>
      <c r="N467" s="116"/>
      <c r="O467" s="116"/>
      <c r="P467" s="116"/>
      <c r="Q467" s="107"/>
      <c r="R467" s="107"/>
      <c r="S467" s="107"/>
      <c r="T467" s="106"/>
      <c r="U467" s="106"/>
      <c r="V467" s="106"/>
      <c r="W467" s="106"/>
      <c r="X467" s="106"/>
      <c r="Y467" s="106"/>
      <c r="Z467" s="107"/>
      <c r="AA467" s="107"/>
      <c r="AB467" s="10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8"/>
      <c r="AX467" s="29"/>
      <c r="AY467" s="29"/>
      <c r="AZ467" s="29"/>
      <c r="BA467" s="29"/>
      <c r="BB467" s="29"/>
      <c r="BC467" s="29"/>
      <c r="BD467" s="29"/>
      <c r="BE467" s="29"/>
      <c r="BF467" s="29"/>
      <c r="BG467" s="29"/>
      <c r="BH467" s="29"/>
      <c r="BI467" s="29"/>
      <c r="BJ467" s="29"/>
      <c r="BK467" s="29"/>
      <c r="BL467" s="29"/>
      <c r="BM467" s="29"/>
      <c r="BN467" s="29"/>
      <c r="BO467" s="29"/>
      <c r="BP467" s="29"/>
      <c r="BQ467" s="29"/>
      <c r="BR467" s="29"/>
      <c r="BS467" s="29"/>
      <c r="BT467" s="29"/>
      <c r="BU467" s="29"/>
      <c r="BV467" s="29"/>
      <c r="BW467" s="29"/>
      <c r="BX467" s="29"/>
      <c r="BY467" s="29"/>
      <c r="BZ467" s="29"/>
      <c r="CA467" s="29"/>
      <c r="CB467" s="29"/>
      <c r="CC467" s="29"/>
      <c r="CD467" s="29"/>
      <c r="CE467" s="29"/>
      <c r="CF467" s="29"/>
      <c r="CG467" s="29"/>
      <c r="CH467" s="29"/>
      <c r="CI467" s="29"/>
      <c r="CJ467" s="29"/>
      <c r="CK467" s="29"/>
      <c r="CL467" s="29"/>
      <c r="CM467" s="29"/>
      <c r="CN467" s="29"/>
      <c r="CO467" s="29"/>
      <c r="CP467" s="29"/>
      <c r="CQ467" s="29"/>
      <c r="CR467" s="29"/>
      <c r="CS467" s="29"/>
      <c r="CT467" s="29"/>
      <c r="CU467" s="29"/>
      <c r="CV467" s="29"/>
      <c r="CW467" s="29"/>
      <c r="CX467" s="29"/>
      <c r="CY467" s="29"/>
      <c r="CZ467" s="29"/>
      <c r="DA467" s="29"/>
      <c r="DB467" s="29"/>
      <c r="DC467" s="29"/>
      <c r="DD467" s="29"/>
      <c r="DE467" s="29"/>
      <c r="DF467" s="29"/>
      <c r="DG467" s="29"/>
      <c r="DH467" s="29"/>
      <c r="DI467" s="29"/>
      <c r="DJ467" s="29"/>
    </row>
    <row r="468" spans="2:114" ht="9.9499999999999993" hidden="1" customHeight="1" x14ac:dyDescent="0.4">
      <c r="B468" s="105" t="s">
        <v>39</v>
      </c>
      <c r="C468" s="106"/>
      <c r="D468" s="106"/>
      <c r="E468" s="116" t="e" vm="38">
        <v>#VALUE!</v>
      </c>
      <c r="F468" s="116"/>
      <c r="G468" s="116"/>
      <c r="H468" s="116">
        <f>IF(AND(AY458=2,BL458=3,CL454=1),23,0)</f>
        <v>0</v>
      </c>
      <c r="I468" s="116"/>
      <c r="J468" s="116"/>
      <c r="K468" s="105" t="s">
        <v>80</v>
      </c>
      <c r="L468" s="106"/>
      <c r="M468" s="106"/>
      <c r="N468" s="116" t="e" vm="39">
        <v>#VALUE!</v>
      </c>
      <c r="O468" s="116"/>
      <c r="P468" s="116"/>
      <c r="Q468" s="107">
        <f>IF(AND(AY458=2,BL458=3,CL454=2),123,0)</f>
        <v>0</v>
      </c>
      <c r="R468" s="107"/>
      <c r="S468" s="107"/>
      <c r="T468" s="105" t="s">
        <v>48</v>
      </c>
      <c r="U468" s="106"/>
      <c r="V468" s="106"/>
      <c r="W468" s="106" t="e" vm="40">
        <v>#VALUE!</v>
      </c>
      <c r="X468" s="106"/>
      <c r="Y468" s="106"/>
      <c r="Z468" s="107">
        <f>IF(AND(BY456=3,CY454=1),31,0)</f>
        <v>0</v>
      </c>
      <c r="AA468" s="107"/>
      <c r="AB468" s="10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8"/>
      <c r="AX468" s="29"/>
      <c r="AY468" s="29"/>
      <c r="AZ468" s="29"/>
      <c r="BA468" s="2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9"/>
      <c r="BT468" s="29"/>
      <c r="BU468" s="29"/>
      <c r="BV468" s="29"/>
      <c r="BW468" s="29"/>
      <c r="BX468" s="29"/>
      <c r="BY468" s="29"/>
      <c r="BZ468" s="29"/>
      <c r="CA468" s="29"/>
      <c r="CB468" s="29"/>
      <c r="CC468" s="29"/>
      <c r="CD468" s="29"/>
      <c r="CE468" s="29"/>
      <c r="CF468" s="29"/>
      <c r="CG468" s="29"/>
      <c r="CH468" s="29"/>
      <c r="CI468" s="29"/>
      <c r="CJ468" s="29"/>
      <c r="CK468" s="29"/>
      <c r="CL468" s="29"/>
      <c r="CM468" s="29"/>
      <c r="CN468" s="29"/>
      <c r="CO468" s="29"/>
      <c r="CP468" s="29"/>
      <c r="CQ468" s="29"/>
      <c r="CR468" s="29"/>
      <c r="CS468" s="29"/>
      <c r="CT468" s="29"/>
      <c r="CU468" s="29"/>
      <c r="CV468" s="29"/>
      <c r="CW468" s="29"/>
      <c r="CX468" s="29"/>
      <c r="CY468" s="29"/>
      <c r="CZ468" s="29"/>
      <c r="DA468" s="29"/>
      <c r="DB468" s="29"/>
      <c r="DC468" s="29"/>
      <c r="DD468" s="29"/>
      <c r="DE468" s="29"/>
      <c r="DF468" s="29"/>
      <c r="DG468" s="29"/>
      <c r="DH468" s="29"/>
      <c r="DI468" s="29"/>
      <c r="DJ468" s="29"/>
    </row>
    <row r="469" spans="2:114" ht="9.9499999999999993" hidden="1" customHeight="1" x14ac:dyDescent="0.4">
      <c r="B469" s="106"/>
      <c r="C469" s="106"/>
      <c r="D469" s="106"/>
      <c r="E469" s="116"/>
      <c r="F469" s="116"/>
      <c r="G469" s="116"/>
      <c r="H469" s="116"/>
      <c r="I469" s="116"/>
      <c r="J469" s="116"/>
      <c r="K469" s="106"/>
      <c r="L469" s="106"/>
      <c r="M469" s="106"/>
      <c r="N469" s="116"/>
      <c r="O469" s="116"/>
      <c r="P469" s="116"/>
      <c r="Q469" s="107"/>
      <c r="R469" s="107"/>
      <c r="S469" s="107"/>
      <c r="T469" s="106"/>
      <c r="U469" s="106"/>
      <c r="V469" s="106"/>
      <c r="W469" s="106"/>
      <c r="X469" s="106"/>
      <c r="Y469" s="106"/>
      <c r="Z469" s="107"/>
      <c r="AA469" s="107"/>
      <c r="AB469" s="10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8"/>
      <c r="AX469" s="29"/>
      <c r="AY469" s="29"/>
      <c r="AZ469" s="29"/>
      <c r="BA469" s="29"/>
      <c r="BB469" s="29"/>
      <c r="BC469" s="29"/>
      <c r="BD469" s="29"/>
      <c r="BE469" s="29"/>
      <c r="BF469" s="29"/>
      <c r="BG469" s="29"/>
      <c r="BH469" s="29"/>
      <c r="BI469" s="29"/>
      <c r="BJ469" s="29"/>
      <c r="BK469" s="29"/>
      <c r="BL469" s="29"/>
      <c r="BM469" s="29"/>
      <c r="BN469" s="29"/>
      <c r="BO469" s="29"/>
      <c r="BP469" s="29"/>
      <c r="BQ469" s="29"/>
      <c r="BR469" s="29"/>
      <c r="BS469" s="29"/>
      <c r="BT469" s="29"/>
      <c r="BU469" s="29"/>
      <c r="BV469" s="29"/>
      <c r="BW469" s="29"/>
      <c r="BX469" s="29"/>
      <c r="BY469" s="29"/>
      <c r="BZ469" s="29"/>
      <c r="CA469" s="29"/>
      <c r="CB469" s="29"/>
      <c r="CC469" s="29"/>
      <c r="CD469" s="29"/>
      <c r="CE469" s="29"/>
      <c r="CF469" s="29"/>
      <c r="CG469" s="29"/>
      <c r="CH469" s="29"/>
      <c r="CI469" s="29"/>
      <c r="CJ469" s="29"/>
      <c r="CK469" s="29"/>
      <c r="CL469" s="29"/>
      <c r="CM469" s="29"/>
      <c r="CN469" s="29"/>
      <c r="CO469" s="29"/>
      <c r="CP469" s="29"/>
      <c r="CQ469" s="29"/>
      <c r="CR469" s="29"/>
      <c r="CS469" s="29"/>
      <c r="CT469" s="29"/>
      <c r="CU469" s="29"/>
      <c r="CV469" s="29"/>
      <c r="CW469" s="29"/>
      <c r="CX469" s="29"/>
      <c r="CY469" s="29"/>
      <c r="CZ469" s="29"/>
      <c r="DA469" s="29"/>
      <c r="DB469" s="29"/>
      <c r="DC469" s="29"/>
      <c r="DD469" s="29"/>
      <c r="DE469" s="29"/>
      <c r="DF469" s="29"/>
      <c r="DG469" s="29"/>
      <c r="DH469" s="29"/>
      <c r="DI469" s="29"/>
      <c r="DJ469" s="29"/>
    </row>
    <row r="470" spans="2:114" ht="9.9499999999999993" hidden="1" customHeight="1" x14ac:dyDescent="0.4">
      <c r="B470" s="105" t="s">
        <v>40</v>
      </c>
      <c r="C470" s="106"/>
      <c r="D470" s="106"/>
      <c r="E470" s="116" t="e" vm="41">
        <v>#VALUE!</v>
      </c>
      <c r="F470" s="116"/>
      <c r="G470" s="116"/>
      <c r="H470" s="116">
        <f>IF(AND(AY458=2,BL458=4,CL454=1),24,0)</f>
        <v>0</v>
      </c>
      <c r="I470" s="116"/>
      <c r="J470" s="116"/>
      <c r="K470" s="105" t="s">
        <v>81</v>
      </c>
      <c r="L470" s="106"/>
      <c r="M470" s="106"/>
      <c r="N470" s="116" t="e" vm="42">
        <v>#VALUE!</v>
      </c>
      <c r="O470" s="116"/>
      <c r="P470" s="116"/>
      <c r="Q470" s="107">
        <f>IF(AND(AY458=2,BL458=4,CL454=2),124,0)</f>
        <v>0</v>
      </c>
      <c r="R470" s="107"/>
      <c r="S470" s="107"/>
      <c r="T470" s="105" t="s">
        <v>49</v>
      </c>
      <c r="U470" s="106"/>
      <c r="V470" s="106"/>
      <c r="W470" s="106" t="e" vm="43">
        <v>#VALUE!</v>
      </c>
      <c r="X470" s="106"/>
      <c r="Y470" s="106"/>
      <c r="Z470" s="107">
        <f>IF(AND(BY456=3,CY454=2),32,0)</f>
        <v>0</v>
      </c>
      <c r="AA470" s="107"/>
      <c r="AB470" s="10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8"/>
      <c r="AX470" s="29"/>
      <c r="AY470" s="29"/>
      <c r="AZ470" s="29"/>
      <c r="BA470" s="2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9"/>
      <c r="BT470" s="29"/>
      <c r="BU470" s="29"/>
      <c r="BV470" s="29"/>
      <c r="BW470" s="29"/>
      <c r="BX470" s="29"/>
      <c r="BY470" s="29"/>
      <c r="BZ470" s="29"/>
      <c r="CA470" s="29"/>
      <c r="CB470" s="29"/>
      <c r="CC470" s="29"/>
      <c r="CD470" s="29"/>
      <c r="CE470" s="29"/>
      <c r="CF470" s="29"/>
      <c r="CG470" s="29"/>
      <c r="CH470" s="29"/>
      <c r="CI470" s="29"/>
      <c r="CJ470" s="29"/>
      <c r="CK470" s="29"/>
      <c r="CL470" s="29"/>
      <c r="CM470" s="29"/>
      <c r="CN470" s="29"/>
      <c r="CO470" s="29"/>
      <c r="CP470" s="29"/>
      <c r="CQ470" s="29"/>
      <c r="CR470" s="29"/>
      <c r="CS470" s="29"/>
      <c r="CT470" s="29"/>
      <c r="CU470" s="29"/>
      <c r="CV470" s="29"/>
      <c r="CW470" s="29"/>
      <c r="CX470" s="29"/>
      <c r="CY470" s="29"/>
      <c r="CZ470" s="29"/>
      <c r="DA470" s="29"/>
      <c r="DB470" s="29"/>
      <c r="DC470" s="29"/>
      <c r="DD470" s="29"/>
      <c r="DE470" s="29"/>
      <c r="DF470" s="29"/>
      <c r="DG470" s="29"/>
      <c r="DH470" s="29"/>
      <c r="DI470" s="29"/>
      <c r="DJ470" s="29"/>
    </row>
    <row r="471" spans="2:114" ht="9.9499999999999993" hidden="1" customHeight="1" x14ac:dyDescent="0.4">
      <c r="B471" s="106"/>
      <c r="C471" s="106"/>
      <c r="D471" s="106"/>
      <c r="E471" s="116"/>
      <c r="F471" s="116"/>
      <c r="G471" s="116"/>
      <c r="H471" s="116"/>
      <c r="I471" s="116"/>
      <c r="J471" s="116"/>
      <c r="K471" s="106"/>
      <c r="L471" s="106"/>
      <c r="M471" s="106"/>
      <c r="N471" s="116"/>
      <c r="O471" s="116"/>
      <c r="P471" s="116"/>
      <c r="Q471" s="107"/>
      <c r="R471" s="107"/>
      <c r="S471" s="107"/>
      <c r="T471" s="106"/>
      <c r="U471" s="106"/>
      <c r="V471" s="106"/>
      <c r="W471" s="106"/>
      <c r="X471" s="106"/>
      <c r="Y471" s="106"/>
      <c r="Z471" s="107"/>
      <c r="AA471" s="107"/>
      <c r="AB471" s="10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8"/>
      <c r="AX471" s="29"/>
      <c r="AY471" s="29"/>
      <c r="AZ471" s="29"/>
      <c r="BA471" s="29"/>
      <c r="BB471" s="29"/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  <c r="BN471" s="29"/>
      <c r="BO471" s="29"/>
      <c r="BP471" s="29"/>
      <c r="BQ471" s="29"/>
      <c r="BR471" s="29"/>
      <c r="BS471" s="29"/>
      <c r="BT471" s="29"/>
      <c r="BU471" s="29"/>
      <c r="BV471" s="29"/>
      <c r="BW471" s="29"/>
      <c r="BX471" s="29"/>
      <c r="BY471" s="29"/>
      <c r="BZ471" s="29"/>
      <c r="CA471" s="29"/>
      <c r="CB471" s="29"/>
      <c r="CC471" s="29"/>
      <c r="CD471" s="29"/>
      <c r="CE471" s="29"/>
      <c r="CF471" s="29"/>
      <c r="CG471" s="29"/>
      <c r="CH471" s="29"/>
      <c r="CI471" s="29"/>
      <c r="CJ471" s="29"/>
      <c r="CK471" s="29"/>
      <c r="CL471" s="29"/>
      <c r="CM471" s="29"/>
      <c r="CN471" s="29"/>
      <c r="CO471" s="29"/>
      <c r="CP471" s="29"/>
      <c r="CQ471" s="29"/>
      <c r="CR471" s="29"/>
      <c r="CS471" s="29"/>
      <c r="CT471" s="29"/>
      <c r="CU471" s="29"/>
      <c r="CV471" s="29"/>
      <c r="CW471" s="29"/>
      <c r="CX471" s="29"/>
      <c r="CY471" s="29"/>
      <c r="CZ471" s="29"/>
      <c r="DA471" s="29"/>
      <c r="DB471" s="29"/>
      <c r="DC471" s="29"/>
      <c r="DD471" s="29"/>
      <c r="DE471" s="29"/>
      <c r="DF471" s="29"/>
      <c r="DG471" s="29"/>
      <c r="DH471" s="29"/>
      <c r="DI471" s="29"/>
      <c r="DJ471" s="29"/>
    </row>
    <row r="472" spans="2:114" ht="9.9499999999999993" hidden="1" customHeight="1" x14ac:dyDescent="0.4">
      <c r="B472" s="105" t="s">
        <v>41</v>
      </c>
      <c r="C472" s="106"/>
      <c r="D472" s="106"/>
      <c r="E472" s="116" t="e" vm="44">
        <v>#VALUE!</v>
      </c>
      <c r="F472" s="116"/>
      <c r="G472" s="116"/>
      <c r="H472" s="116">
        <f>IF(AND(AY458=2,BL458=5,CL454=1),25,0)</f>
        <v>0</v>
      </c>
      <c r="I472" s="116"/>
      <c r="J472" s="116"/>
      <c r="K472" s="105" t="s">
        <v>82</v>
      </c>
      <c r="L472" s="106"/>
      <c r="M472" s="106"/>
      <c r="N472" s="116" t="e" vm="45">
        <v>#VALUE!</v>
      </c>
      <c r="O472" s="116"/>
      <c r="P472" s="116"/>
      <c r="Q472" s="107">
        <f>IF(AND(AY458=2,BL458=5,CL454=2),125,0)</f>
        <v>0</v>
      </c>
      <c r="R472" s="107"/>
      <c r="S472" s="107"/>
      <c r="T472" s="105" t="s">
        <v>50</v>
      </c>
      <c r="U472" s="106"/>
      <c r="V472" s="106"/>
      <c r="W472" s="106" t="e" vm="46">
        <v>#VALUE!</v>
      </c>
      <c r="X472" s="106"/>
      <c r="Y472" s="106"/>
      <c r="Z472" s="107">
        <f>IF(AND(BY456=3,CY454=3),33,0)</f>
        <v>0</v>
      </c>
      <c r="AA472" s="107"/>
      <c r="AB472" s="10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8"/>
      <c r="AX472" s="29"/>
      <c r="AY472" s="29"/>
      <c r="AZ472" s="29"/>
      <c r="BA472" s="2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9"/>
      <c r="BT472" s="29"/>
      <c r="BU472" s="29"/>
      <c r="BV472" s="29"/>
      <c r="BW472" s="29"/>
      <c r="BX472" s="29"/>
      <c r="BY472" s="29"/>
      <c r="BZ472" s="29"/>
      <c r="CA472" s="29"/>
      <c r="CB472" s="29"/>
      <c r="CC472" s="29"/>
      <c r="CD472" s="29"/>
      <c r="CE472" s="29"/>
      <c r="CF472" s="29"/>
      <c r="CG472" s="29"/>
      <c r="CH472" s="29"/>
      <c r="CI472" s="29"/>
      <c r="CJ472" s="29"/>
      <c r="CK472" s="29"/>
      <c r="CL472" s="29"/>
      <c r="CM472" s="29"/>
      <c r="CN472" s="29"/>
      <c r="CO472" s="29"/>
      <c r="CP472" s="29"/>
      <c r="CQ472" s="29"/>
      <c r="CR472" s="29"/>
      <c r="CS472" s="29"/>
      <c r="CT472" s="29"/>
      <c r="CU472" s="29"/>
      <c r="CV472" s="29"/>
      <c r="CW472" s="29"/>
      <c r="CX472" s="29"/>
      <c r="CY472" s="29"/>
      <c r="CZ472" s="29"/>
      <c r="DA472" s="29"/>
      <c r="DB472" s="29"/>
      <c r="DC472" s="29"/>
      <c r="DD472" s="29"/>
      <c r="DE472" s="29"/>
      <c r="DF472" s="29"/>
      <c r="DG472" s="29"/>
      <c r="DH472" s="29"/>
      <c r="DI472" s="29"/>
      <c r="DJ472" s="29"/>
    </row>
    <row r="473" spans="2:114" ht="9.9499999999999993" hidden="1" customHeight="1" x14ac:dyDescent="0.4">
      <c r="B473" s="106"/>
      <c r="C473" s="106"/>
      <c r="D473" s="106"/>
      <c r="E473" s="116"/>
      <c r="F473" s="116"/>
      <c r="G473" s="116"/>
      <c r="H473" s="116"/>
      <c r="I473" s="116"/>
      <c r="J473" s="116"/>
      <c r="K473" s="106"/>
      <c r="L473" s="106"/>
      <c r="M473" s="106"/>
      <c r="N473" s="116"/>
      <c r="O473" s="116"/>
      <c r="P473" s="116"/>
      <c r="Q473" s="107"/>
      <c r="R473" s="107"/>
      <c r="S473" s="107"/>
      <c r="T473" s="106"/>
      <c r="U473" s="106"/>
      <c r="V473" s="106"/>
      <c r="W473" s="106"/>
      <c r="X473" s="106"/>
      <c r="Y473" s="106"/>
      <c r="Z473" s="107"/>
      <c r="AA473" s="107"/>
      <c r="AB473" s="10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8"/>
      <c r="AX473" s="29"/>
      <c r="AY473" s="29"/>
      <c r="AZ473" s="29"/>
      <c r="BA473" s="29"/>
      <c r="BB473" s="29"/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  <c r="BN473" s="29"/>
      <c r="BO473" s="29"/>
      <c r="BP473" s="29"/>
      <c r="BQ473" s="29"/>
      <c r="BR473" s="29"/>
      <c r="BS473" s="29"/>
      <c r="BT473" s="29"/>
      <c r="BU473" s="29"/>
      <c r="BV473" s="29"/>
      <c r="BW473" s="29"/>
      <c r="BX473" s="29"/>
      <c r="BY473" s="29"/>
      <c r="BZ473" s="29"/>
      <c r="CA473" s="29"/>
      <c r="CB473" s="29"/>
      <c r="CC473" s="29"/>
      <c r="CD473" s="29"/>
      <c r="CE473" s="29"/>
      <c r="CF473" s="29"/>
      <c r="CG473" s="29"/>
      <c r="CH473" s="29"/>
      <c r="CI473" s="29"/>
      <c r="CJ473" s="29"/>
      <c r="CK473" s="29"/>
      <c r="CL473" s="29"/>
      <c r="CM473" s="29"/>
      <c r="CN473" s="29"/>
      <c r="CO473" s="29"/>
      <c r="CP473" s="29"/>
      <c r="CQ473" s="29"/>
      <c r="CR473" s="29"/>
      <c r="CS473" s="29"/>
      <c r="CT473" s="29"/>
      <c r="CU473" s="29"/>
      <c r="CV473" s="29"/>
      <c r="CW473" s="29"/>
      <c r="CX473" s="29"/>
      <c r="CY473" s="29"/>
      <c r="CZ473" s="29"/>
      <c r="DA473" s="29"/>
      <c r="DB473" s="29"/>
      <c r="DC473" s="29"/>
      <c r="DD473" s="29"/>
      <c r="DE473" s="29"/>
      <c r="DF473" s="29"/>
      <c r="DG473" s="29"/>
      <c r="DH473" s="29"/>
      <c r="DI473" s="29"/>
      <c r="DJ473" s="29"/>
    </row>
    <row r="474" spans="2:114" ht="9.9499999999999993" hidden="1" customHeight="1" x14ac:dyDescent="0.4">
      <c r="B474" s="105" t="s">
        <v>42</v>
      </c>
      <c r="C474" s="106"/>
      <c r="D474" s="106"/>
      <c r="E474" s="116"/>
      <c r="F474" s="116"/>
      <c r="G474" s="116"/>
      <c r="H474" s="116">
        <f>IF(AND(AY458=2,BL458=6,CL454=1),26,0)</f>
        <v>0</v>
      </c>
      <c r="I474" s="116"/>
      <c r="J474" s="116"/>
      <c r="K474" s="105" t="s">
        <v>83</v>
      </c>
      <c r="L474" s="106"/>
      <c r="M474" s="106"/>
      <c r="N474" s="116"/>
      <c r="O474" s="116"/>
      <c r="P474" s="116"/>
      <c r="Q474" s="107">
        <f>IF(AND(AY458=2,BL458=6,CL454=2),126,0)</f>
        <v>0</v>
      </c>
      <c r="R474" s="107"/>
      <c r="S474" s="107"/>
      <c r="T474" s="106"/>
      <c r="U474" s="106"/>
      <c r="V474" s="106"/>
      <c r="W474" s="106"/>
      <c r="X474" s="106"/>
      <c r="Y474" s="106"/>
      <c r="Z474" s="107"/>
      <c r="AA474" s="107"/>
      <c r="AB474" s="10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8"/>
      <c r="AX474" s="29"/>
      <c r="AY474" s="29"/>
      <c r="AZ474" s="29"/>
      <c r="BA474" s="29"/>
      <c r="BB474" s="29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  <c r="BO474" s="29"/>
      <c r="BP474" s="29"/>
      <c r="BQ474" s="29"/>
      <c r="BR474" s="29"/>
      <c r="BS474" s="29"/>
      <c r="BT474" s="29"/>
      <c r="BU474" s="29"/>
      <c r="BV474" s="29"/>
      <c r="BW474" s="29"/>
      <c r="BX474" s="29"/>
      <c r="BY474" s="29"/>
      <c r="BZ474" s="29"/>
      <c r="CA474" s="29"/>
      <c r="CB474" s="29"/>
      <c r="CC474" s="29"/>
      <c r="CD474" s="29"/>
      <c r="CE474" s="29"/>
      <c r="CF474" s="29"/>
      <c r="CG474" s="29"/>
      <c r="CH474" s="29"/>
      <c r="CI474" s="29"/>
      <c r="CJ474" s="29"/>
      <c r="CK474" s="29"/>
      <c r="CL474" s="29"/>
      <c r="CM474" s="29"/>
      <c r="CN474" s="29"/>
      <c r="CO474" s="29"/>
      <c r="CP474" s="29"/>
      <c r="CQ474" s="29"/>
      <c r="CR474" s="29"/>
      <c r="CS474" s="29"/>
      <c r="CT474" s="29"/>
      <c r="CU474" s="29"/>
      <c r="CV474" s="29"/>
      <c r="CW474" s="29"/>
      <c r="CX474" s="29"/>
      <c r="CY474" s="29"/>
      <c r="CZ474" s="29"/>
      <c r="DA474" s="29"/>
      <c r="DB474" s="29"/>
      <c r="DC474" s="29"/>
      <c r="DD474" s="29"/>
      <c r="DE474" s="29"/>
      <c r="DF474" s="29"/>
      <c r="DG474" s="29"/>
      <c r="DH474" s="29"/>
      <c r="DI474" s="29"/>
      <c r="DJ474" s="29"/>
    </row>
    <row r="475" spans="2:114" ht="9.9499999999999993" hidden="1" customHeight="1" x14ac:dyDescent="0.4">
      <c r="B475" s="106"/>
      <c r="C475" s="106"/>
      <c r="D475" s="106"/>
      <c r="E475" s="116"/>
      <c r="F475" s="116"/>
      <c r="G475" s="116"/>
      <c r="H475" s="116"/>
      <c r="I475" s="116"/>
      <c r="J475" s="116"/>
      <c r="K475" s="106"/>
      <c r="L475" s="106"/>
      <c r="M475" s="106"/>
      <c r="N475" s="116"/>
      <c r="O475" s="116"/>
      <c r="P475" s="116"/>
      <c r="Q475" s="107"/>
      <c r="R475" s="107"/>
      <c r="S475" s="107"/>
      <c r="T475" s="106"/>
      <c r="U475" s="106"/>
      <c r="V475" s="106"/>
      <c r="W475" s="106"/>
      <c r="X475" s="106"/>
      <c r="Y475" s="106"/>
      <c r="Z475" s="107"/>
      <c r="AA475" s="107"/>
      <c r="AB475" s="10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8"/>
      <c r="AX475" s="29"/>
      <c r="AY475" s="29"/>
      <c r="AZ475" s="29"/>
      <c r="BA475" s="29"/>
      <c r="BB475" s="29"/>
      <c r="BC475" s="29"/>
      <c r="BD475" s="29"/>
      <c r="BE475" s="29"/>
      <c r="BF475" s="29"/>
      <c r="BG475" s="29"/>
      <c r="BH475" s="29"/>
      <c r="BI475" s="29"/>
      <c r="BJ475" s="29"/>
      <c r="BK475" s="29"/>
      <c r="BL475" s="29"/>
      <c r="BM475" s="29"/>
      <c r="BN475" s="29"/>
      <c r="BO475" s="29"/>
      <c r="BP475" s="29"/>
      <c r="BQ475" s="29"/>
      <c r="BR475" s="29"/>
      <c r="BS475" s="29"/>
      <c r="BT475" s="29"/>
      <c r="BU475" s="29"/>
      <c r="BV475" s="29"/>
      <c r="BW475" s="29"/>
      <c r="BX475" s="29"/>
      <c r="BY475" s="29"/>
      <c r="BZ475" s="29"/>
      <c r="CA475" s="29"/>
      <c r="CB475" s="29"/>
      <c r="CC475" s="29"/>
      <c r="CD475" s="29"/>
      <c r="CE475" s="29"/>
      <c r="CF475" s="29"/>
      <c r="CG475" s="29"/>
      <c r="CH475" s="29"/>
      <c r="CI475" s="29"/>
      <c r="CJ475" s="29"/>
      <c r="CK475" s="29"/>
      <c r="CL475" s="29"/>
      <c r="CM475" s="29"/>
      <c r="CN475" s="29"/>
      <c r="CO475" s="29"/>
      <c r="CP475" s="29"/>
      <c r="CQ475" s="29"/>
      <c r="CR475" s="29"/>
      <c r="CS475" s="29"/>
      <c r="CT475" s="29"/>
      <c r="CU475" s="29"/>
      <c r="CV475" s="29"/>
      <c r="CW475" s="29"/>
      <c r="CX475" s="29"/>
      <c r="CY475" s="29"/>
      <c r="CZ475" s="29"/>
      <c r="DA475" s="29"/>
      <c r="DB475" s="29"/>
      <c r="DC475" s="29"/>
      <c r="DD475" s="29"/>
      <c r="DE475" s="29"/>
      <c r="DF475" s="29"/>
      <c r="DG475" s="29"/>
      <c r="DH475" s="29"/>
      <c r="DI475" s="29"/>
      <c r="DJ475" s="29"/>
    </row>
    <row r="476" spans="2:114" ht="9.9499999999999993" hidden="1" customHeight="1" x14ac:dyDescent="0.4">
      <c r="B476" s="105" t="s">
        <v>48</v>
      </c>
      <c r="C476" s="106"/>
      <c r="D476" s="106"/>
      <c r="E476" s="116" t="e" vm="47">
        <v>#VALUE!</v>
      </c>
      <c r="F476" s="116"/>
      <c r="G476" s="116"/>
      <c r="H476" s="116">
        <f>IF(AND(AY458=3,BL458=1,CL454=1),31,0)</f>
        <v>0</v>
      </c>
      <c r="I476" s="116"/>
      <c r="J476" s="116"/>
      <c r="K476" s="105" t="s">
        <v>88</v>
      </c>
      <c r="L476" s="106"/>
      <c r="M476" s="106"/>
      <c r="N476" s="116" t="e" vm="48">
        <v>#VALUE!</v>
      </c>
      <c r="O476" s="116"/>
      <c r="P476" s="116"/>
      <c r="Q476" s="107">
        <f>IF(AND(AY458=3,BL458=1,CL454=2),131,0)</f>
        <v>0</v>
      </c>
      <c r="R476" s="107"/>
      <c r="S476" s="107"/>
      <c r="T476" s="106"/>
      <c r="U476" s="106"/>
      <c r="V476" s="106"/>
      <c r="W476" s="106"/>
      <c r="X476" s="106"/>
      <c r="Y476" s="106"/>
      <c r="Z476" s="107"/>
      <c r="AA476" s="107"/>
      <c r="AB476" s="10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8"/>
      <c r="AX476" s="29"/>
      <c r="AY476" s="29"/>
      <c r="AZ476" s="29"/>
      <c r="BA476" s="2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9"/>
      <c r="BT476" s="29"/>
      <c r="BU476" s="29"/>
      <c r="BV476" s="29"/>
      <c r="BW476" s="29"/>
      <c r="BX476" s="29"/>
      <c r="BY476" s="29"/>
      <c r="BZ476" s="29"/>
      <c r="CA476" s="29"/>
      <c r="CB476" s="29"/>
      <c r="CC476" s="29"/>
      <c r="CD476" s="29"/>
      <c r="CE476" s="29"/>
      <c r="CF476" s="29"/>
      <c r="CG476" s="29"/>
      <c r="CH476" s="29"/>
      <c r="CI476" s="29"/>
      <c r="CJ476" s="29"/>
      <c r="CK476" s="29"/>
      <c r="CL476" s="29"/>
      <c r="CM476" s="29"/>
      <c r="CN476" s="29"/>
      <c r="CO476" s="29"/>
      <c r="CP476" s="29"/>
      <c r="CQ476" s="29"/>
      <c r="CR476" s="29"/>
      <c r="CS476" s="29"/>
      <c r="CT476" s="29"/>
      <c r="CU476" s="29"/>
      <c r="CV476" s="29"/>
      <c r="CW476" s="29"/>
      <c r="CX476" s="29"/>
      <c r="CY476" s="29"/>
      <c r="CZ476" s="29"/>
      <c r="DA476" s="29"/>
      <c r="DB476" s="29"/>
      <c r="DC476" s="29"/>
      <c r="DD476" s="29"/>
      <c r="DE476" s="29"/>
      <c r="DF476" s="29"/>
      <c r="DG476" s="29"/>
      <c r="DH476" s="29"/>
      <c r="DI476" s="29"/>
      <c r="DJ476" s="29"/>
    </row>
    <row r="477" spans="2:114" ht="9.9499999999999993" hidden="1" customHeight="1" x14ac:dyDescent="0.4">
      <c r="B477" s="106"/>
      <c r="C477" s="106"/>
      <c r="D477" s="106"/>
      <c r="E477" s="116"/>
      <c r="F477" s="116"/>
      <c r="G477" s="116"/>
      <c r="H477" s="116"/>
      <c r="I477" s="116"/>
      <c r="J477" s="116"/>
      <c r="K477" s="106"/>
      <c r="L477" s="106"/>
      <c r="M477" s="106"/>
      <c r="N477" s="116"/>
      <c r="O477" s="116"/>
      <c r="P477" s="116"/>
      <c r="Q477" s="107"/>
      <c r="R477" s="107"/>
      <c r="S477" s="107"/>
      <c r="T477" s="106"/>
      <c r="U477" s="106"/>
      <c r="V477" s="106"/>
      <c r="W477" s="106"/>
      <c r="X477" s="106"/>
      <c r="Y477" s="106"/>
      <c r="Z477" s="107"/>
      <c r="AA477" s="107"/>
      <c r="AB477" s="10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8"/>
      <c r="AX477" s="29"/>
      <c r="AY477" s="29"/>
      <c r="AZ477" s="29"/>
      <c r="BA477" s="29"/>
      <c r="BB477" s="29"/>
      <c r="BC477" s="29"/>
      <c r="BD477" s="29"/>
      <c r="BE477" s="29"/>
      <c r="BF477" s="29"/>
      <c r="BG477" s="29"/>
      <c r="BH477" s="29"/>
      <c r="BI477" s="29"/>
      <c r="BJ477" s="29"/>
      <c r="BK477" s="29"/>
      <c r="BL477" s="29"/>
      <c r="BM477" s="29"/>
      <c r="BN477" s="29"/>
      <c r="BO477" s="29"/>
      <c r="BP477" s="29"/>
      <c r="BQ477" s="29"/>
      <c r="BR477" s="29"/>
      <c r="BS477" s="29"/>
      <c r="BT477" s="29"/>
      <c r="BU477" s="29"/>
      <c r="BV477" s="29"/>
      <c r="BW477" s="29"/>
      <c r="BX477" s="29"/>
      <c r="BY477" s="29"/>
      <c r="BZ477" s="29"/>
      <c r="CA477" s="29"/>
      <c r="CB477" s="29"/>
      <c r="CC477" s="29"/>
      <c r="CD477" s="29"/>
      <c r="CE477" s="29"/>
      <c r="CF477" s="29"/>
      <c r="CG477" s="29"/>
      <c r="CH477" s="29"/>
      <c r="CI477" s="29"/>
      <c r="CJ477" s="29"/>
      <c r="CK477" s="29"/>
      <c r="CL477" s="29"/>
      <c r="CM477" s="29"/>
      <c r="CN477" s="29"/>
      <c r="CO477" s="29"/>
      <c r="CP477" s="29"/>
      <c r="CQ477" s="29"/>
      <c r="CR477" s="29"/>
      <c r="CS477" s="29"/>
      <c r="CT477" s="29"/>
      <c r="CU477" s="29"/>
      <c r="CV477" s="29"/>
      <c r="CW477" s="29"/>
      <c r="CX477" s="29"/>
      <c r="CY477" s="29"/>
      <c r="CZ477" s="29"/>
      <c r="DA477" s="29"/>
      <c r="DB477" s="29"/>
      <c r="DC477" s="29"/>
      <c r="DD477" s="29"/>
      <c r="DE477" s="29"/>
      <c r="DF477" s="29"/>
      <c r="DG477" s="29"/>
      <c r="DH477" s="29"/>
      <c r="DI477" s="29"/>
      <c r="DJ477" s="29"/>
    </row>
    <row r="478" spans="2:114" ht="9.9499999999999993" hidden="1" customHeight="1" x14ac:dyDescent="0.4">
      <c r="B478" s="105" t="s">
        <v>49</v>
      </c>
      <c r="C478" s="106"/>
      <c r="D478" s="106"/>
      <c r="E478" s="116" t="e" vm="49">
        <v>#VALUE!</v>
      </c>
      <c r="F478" s="116"/>
      <c r="G478" s="116"/>
      <c r="H478" s="116">
        <f>IF(AND(AY458=3,BL458=2,CL454=1),32,0)</f>
        <v>0</v>
      </c>
      <c r="I478" s="116"/>
      <c r="J478" s="116"/>
      <c r="K478" s="105" t="s">
        <v>89</v>
      </c>
      <c r="L478" s="106"/>
      <c r="M478" s="106"/>
      <c r="N478" s="116" t="e" vm="50">
        <v>#VALUE!</v>
      </c>
      <c r="O478" s="116"/>
      <c r="P478" s="116"/>
      <c r="Q478" s="107">
        <f>IF(AND(AY458=3,BL458=2,CL454=2),132,0)</f>
        <v>0</v>
      </c>
      <c r="R478" s="107"/>
      <c r="S478" s="107"/>
      <c r="T478" s="106"/>
      <c r="U478" s="106"/>
      <c r="V478" s="106"/>
      <c r="W478" s="106"/>
      <c r="X478" s="106"/>
      <c r="Y478" s="106"/>
      <c r="Z478" s="107"/>
      <c r="AA478" s="107"/>
      <c r="AB478" s="10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8"/>
      <c r="AX478" s="29"/>
      <c r="AY478" s="29"/>
      <c r="AZ478" s="29"/>
      <c r="BA478" s="29"/>
      <c r="BB478" s="29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9"/>
      <c r="BT478" s="29"/>
      <c r="BU478" s="29"/>
      <c r="BV478" s="29"/>
      <c r="BW478" s="29"/>
      <c r="BX478" s="29"/>
      <c r="BY478" s="29"/>
      <c r="BZ478" s="29"/>
      <c r="CA478" s="29"/>
      <c r="CB478" s="29"/>
      <c r="CC478" s="29"/>
      <c r="CD478" s="29"/>
      <c r="CE478" s="29"/>
      <c r="CF478" s="29"/>
      <c r="CG478" s="29"/>
      <c r="CH478" s="29"/>
      <c r="CI478" s="29"/>
      <c r="CJ478" s="29"/>
      <c r="CK478" s="29"/>
      <c r="CL478" s="29"/>
      <c r="CM478" s="29"/>
      <c r="CN478" s="29"/>
      <c r="CO478" s="29"/>
      <c r="CP478" s="29"/>
      <c r="CQ478" s="29"/>
      <c r="CR478" s="29"/>
      <c r="CS478" s="29"/>
      <c r="CT478" s="29"/>
      <c r="CU478" s="29"/>
      <c r="CV478" s="29"/>
      <c r="CW478" s="29"/>
      <c r="CX478" s="29"/>
      <c r="CY478" s="29"/>
      <c r="CZ478" s="29"/>
      <c r="DA478" s="29"/>
      <c r="DB478" s="29"/>
      <c r="DC478" s="29"/>
      <c r="DD478" s="29"/>
      <c r="DE478" s="29"/>
      <c r="DF478" s="29"/>
      <c r="DG478" s="29"/>
      <c r="DH478" s="29"/>
      <c r="DI478" s="29"/>
      <c r="DJ478" s="29"/>
    </row>
    <row r="479" spans="2:114" ht="9.9499999999999993" hidden="1" customHeight="1" x14ac:dyDescent="0.4">
      <c r="B479" s="106"/>
      <c r="C479" s="106"/>
      <c r="D479" s="106"/>
      <c r="E479" s="116"/>
      <c r="F479" s="116"/>
      <c r="G479" s="116"/>
      <c r="H479" s="116"/>
      <c r="I479" s="116"/>
      <c r="J479" s="116"/>
      <c r="K479" s="106"/>
      <c r="L479" s="106"/>
      <c r="M479" s="106"/>
      <c r="N479" s="116"/>
      <c r="O479" s="116"/>
      <c r="P479" s="116"/>
      <c r="Q479" s="107"/>
      <c r="R479" s="107"/>
      <c r="S479" s="107"/>
      <c r="T479" s="106"/>
      <c r="U479" s="106"/>
      <c r="V479" s="106"/>
      <c r="W479" s="106"/>
      <c r="X479" s="106"/>
      <c r="Y479" s="106"/>
      <c r="Z479" s="107"/>
      <c r="AA479" s="107"/>
      <c r="AB479" s="10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8"/>
      <c r="AX479" s="29"/>
      <c r="AY479" s="29"/>
      <c r="AZ479" s="29"/>
      <c r="BA479" s="29"/>
      <c r="BB479" s="29"/>
      <c r="BC479" s="29"/>
      <c r="BD479" s="29"/>
      <c r="BE479" s="29"/>
      <c r="BF479" s="29"/>
      <c r="BG479" s="29"/>
      <c r="BH479" s="29"/>
      <c r="BI479" s="29"/>
      <c r="BJ479" s="29"/>
      <c r="BK479" s="29"/>
      <c r="BL479" s="29"/>
      <c r="BM479" s="29"/>
      <c r="BN479" s="29"/>
      <c r="BO479" s="29"/>
      <c r="BP479" s="29"/>
      <c r="BQ479" s="29"/>
      <c r="BR479" s="29"/>
      <c r="BS479" s="29"/>
      <c r="BT479" s="29"/>
      <c r="BU479" s="29"/>
      <c r="BV479" s="29"/>
      <c r="BW479" s="29"/>
      <c r="BX479" s="29"/>
      <c r="BY479" s="29"/>
      <c r="BZ479" s="29"/>
      <c r="CA479" s="29"/>
      <c r="CB479" s="29"/>
      <c r="CC479" s="29"/>
      <c r="CD479" s="29"/>
      <c r="CE479" s="29"/>
      <c r="CF479" s="29"/>
      <c r="CG479" s="29"/>
      <c r="CH479" s="29"/>
      <c r="CI479" s="29"/>
      <c r="CJ479" s="29"/>
      <c r="CK479" s="29"/>
      <c r="CL479" s="29"/>
      <c r="CM479" s="29"/>
      <c r="CN479" s="29"/>
      <c r="CO479" s="29"/>
      <c r="CP479" s="29"/>
      <c r="CQ479" s="29"/>
      <c r="CR479" s="29"/>
      <c r="CS479" s="29"/>
      <c r="CT479" s="29"/>
      <c r="CU479" s="29"/>
      <c r="CV479" s="29"/>
      <c r="CW479" s="29"/>
      <c r="CX479" s="29"/>
      <c r="CY479" s="29"/>
      <c r="CZ479" s="29"/>
      <c r="DA479" s="29"/>
      <c r="DB479" s="29"/>
      <c r="DC479" s="29"/>
      <c r="DD479" s="29"/>
      <c r="DE479" s="29"/>
      <c r="DF479" s="29"/>
      <c r="DG479" s="29"/>
      <c r="DH479" s="29"/>
      <c r="DI479" s="29"/>
      <c r="DJ479" s="29"/>
    </row>
    <row r="480" spans="2:114" ht="9.9499999999999993" hidden="1" customHeight="1" x14ac:dyDescent="0.4">
      <c r="B480" s="105" t="s">
        <v>50</v>
      </c>
      <c r="C480" s="106"/>
      <c r="D480" s="106"/>
      <c r="E480" s="116" t="e" vm="51">
        <v>#VALUE!</v>
      </c>
      <c r="F480" s="116"/>
      <c r="G480" s="116"/>
      <c r="H480" s="116">
        <f>IF(AND(AY458=3,BL458=3,CL454=1),33,0)</f>
        <v>0</v>
      </c>
      <c r="I480" s="116"/>
      <c r="J480" s="116"/>
      <c r="K480" s="105" t="s">
        <v>90</v>
      </c>
      <c r="L480" s="106"/>
      <c r="M480" s="106"/>
      <c r="N480" s="116" t="e" vm="52">
        <v>#VALUE!</v>
      </c>
      <c r="O480" s="116"/>
      <c r="P480" s="116"/>
      <c r="Q480" s="107">
        <f>IF(AND(AY458=3,BL458=3,CL454=2),133,0)</f>
        <v>0</v>
      </c>
      <c r="R480" s="107"/>
      <c r="S480" s="107"/>
      <c r="T480" s="106"/>
      <c r="U480" s="106"/>
      <c r="V480" s="106"/>
      <c r="W480" s="106"/>
      <c r="X480" s="106"/>
      <c r="Y480" s="106"/>
      <c r="Z480" s="107"/>
      <c r="AA480" s="107"/>
      <c r="AB480" s="10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8"/>
      <c r="AX480" s="29"/>
      <c r="AY480" s="29"/>
      <c r="AZ480" s="29"/>
      <c r="BA480" s="29"/>
      <c r="BB480" s="29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  <c r="BO480" s="29"/>
      <c r="BP480" s="29"/>
      <c r="BQ480" s="29"/>
      <c r="BR480" s="29"/>
      <c r="BS480" s="29"/>
      <c r="BT480" s="29"/>
      <c r="BU480" s="29"/>
      <c r="BV480" s="29"/>
      <c r="BW480" s="29"/>
      <c r="BX480" s="29"/>
      <c r="BY480" s="29"/>
      <c r="BZ480" s="29"/>
      <c r="CA480" s="29"/>
      <c r="CB480" s="29"/>
      <c r="CC480" s="29"/>
      <c r="CD480" s="29"/>
      <c r="CE480" s="29"/>
      <c r="CF480" s="29"/>
      <c r="CG480" s="29"/>
      <c r="CH480" s="29"/>
      <c r="CI480" s="29"/>
      <c r="CJ480" s="29"/>
      <c r="CK480" s="29"/>
      <c r="CL480" s="29"/>
      <c r="CM480" s="29"/>
      <c r="CN480" s="29"/>
      <c r="CO480" s="29"/>
      <c r="CP480" s="29"/>
      <c r="CQ480" s="29"/>
      <c r="CR480" s="29"/>
      <c r="CS480" s="29"/>
      <c r="CT480" s="29"/>
      <c r="CU480" s="29"/>
      <c r="CV480" s="29"/>
      <c r="CW480" s="29"/>
      <c r="CX480" s="29"/>
      <c r="CY480" s="29"/>
      <c r="CZ480" s="29"/>
      <c r="DA480" s="29"/>
      <c r="DB480" s="29"/>
      <c r="DC480" s="29"/>
      <c r="DD480" s="29"/>
      <c r="DE480" s="29"/>
      <c r="DF480" s="29"/>
      <c r="DG480" s="29"/>
      <c r="DH480" s="29"/>
      <c r="DI480" s="29"/>
      <c r="DJ480" s="29"/>
    </row>
    <row r="481" spans="2:114" ht="9.9499999999999993" hidden="1" customHeight="1" x14ac:dyDescent="0.4">
      <c r="B481" s="106"/>
      <c r="C481" s="106"/>
      <c r="D481" s="106"/>
      <c r="E481" s="116"/>
      <c r="F481" s="116"/>
      <c r="G481" s="116"/>
      <c r="H481" s="116"/>
      <c r="I481" s="116"/>
      <c r="J481" s="116"/>
      <c r="K481" s="106"/>
      <c r="L481" s="106"/>
      <c r="M481" s="106"/>
      <c r="N481" s="116"/>
      <c r="O481" s="116"/>
      <c r="P481" s="116"/>
      <c r="Q481" s="107"/>
      <c r="R481" s="107"/>
      <c r="S481" s="107"/>
      <c r="T481" s="106"/>
      <c r="U481" s="106"/>
      <c r="V481" s="106"/>
      <c r="W481" s="106"/>
      <c r="X481" s="106"/>
      <c r="Y481" s="106"/>
      <c r="Z481" s="107"/>
      <c r="AA481" s="107"/>
      <c r="AB481" s="10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8"/>
      <c r="AX481" s="29"/>
      <c r="AY481" s="29"/>
      <c r="AZ481" s="29"/>
      <c r="BA481" s="29"/>
      <c r="BB481" s="29"/>
      <c r="BC481" s="29"/>
      <c r="BD481" s="29"/>
      <c r="BE481" s="29"/>
      <c r="BF481" s="29"/>
      <c r="BG481" s="29"/>
      <c r="BH481" s="29"/>
      <c r="BI481" s="29"/>
      <c r="BJ481" s="29"/>
      <c r="BK481" s="29"/>
      <c r="BL481" s="29"/>
      <c r="BM481" s="29"/>
      <c r="BN481" s="29"/>
      <c r="BO481" s="29"/>
      <c r="BP481" s="29"/>
      <c r="BQ481" s="29"/>
      <c r="BR481" s="29"/>
      <c r="BS481" s="29"/>
      <c r="BT481" s="29"/>
      <c r="BU481" s="29"/>
      <c r="BV481" s="29"/>
      <c r="BW481" s="29"/>
      <c r="BX481" s="29"/>
      <c r="BY481" s="29"/>
      <c r="BZ481" s="29"/>
      <c r="CA481" s="29"/>
      <c r="CB481" s="29"/>
      <c r="CC481" s="29"/>
      <c r="CD481" s="29"/>
      <c r="CE481" s="29"/>
      <c r="CF481" s="29"/>
      <c r="CG481" s="29"/>
      <c r="CH481" s="29"/>
      <c r="CI481" s="29"/>
      <c r="CJ481" s="29"/>
      <c r="CK481" s="29"/>
      <c r="CL481" s="29"/>
      <c r="CM481" s="29"/>
      <c r="CN481" s="29"/>
      <c r="CO481" s="29"/>
      <c r="CP481" s="29"/>
      <c r="CQ481" s="29"/>
      <c r="CR481" s="29"/>
      <c r="CS481" s="29"/>
      <c r="CT481" s="29"/>
      <c r="CU481" s="29"/>
      <c r="CV481" s="29"/>
      <c r="CW481" s="29"/>
      <c r="CX481" s="29"/>
      <c r="CY481" s="29"/>
      <c r="CZ481" s="29"/>
      <c r="DA481" s="29"/>
      <c r="DB481" s="29"/>
      <c r="DC481" s="29"/>
      <c r="DD481" s="29"/>
      <c r="DE481" s="29"/>
      <c r="DF481" s="29"/>
      <c r="DG481" s="29"/>
      <c r="DH481" s="29"/>
      <c r="DI481" s="29"/>
      <c r="DJ481" s="29"/>
    </row>
    <row r="482" spans="2:114" ht="9.9499999999999993" hidden="1" customHeight="1" x14ac:dyDescent="0.4">
      <c r="B482" s="105" t="s">
        <v>51</v>
      </c>
      <c r="C482" s="106"/>
      <c r="D482" s="106"/>
      <c r="E482" s="116" t="e" vm="53">
        <v>#VALUE!</v>
      </c>
      <c r="F482" s="116"/>
      <c r="G482" s="116"/>
      <c r="H482" s="116">
        <f>IF(AND(AY458=3,BL458=4,CL454=1),34,0)</f>
        <v>0</v>
      </c>
      <c r="I482" s="116"/>
      <c r="J482" s="116"/>
      <c r="K482" s="105" t="s">
        <v>91</v>
      </c>
      <c r="L482" s="106"/>
      <c r="M482" s="106"/>
      <c r="N482" s="116" t="e" vm="54">
        <v>#VALUE!</v>
      </c>
      <c r="O482" s="116"/>
      <c r="P482" s="116"/>
      <c r="Q482" s="107">
        <f>IF(AND(AY458=3,BL458=4,CL454=2),134,0)</f>
        <v>0</v>
      </c>
      <c r="R482" s="107"/>
      <c r="S482" s="107"/>
      <c r="T482" s="106"/>
      <c r="U482" s="106"/>
      <c r="V482" s="106"/>
      <c r="W482" s="106"/>
      <c r="X482" s="106"/>
      <c r="Y482" s="106"/>
      <c r="Z482" s="107"/>
      <c r="AA482" s="107"/>
      <c r="AB482" s="10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8"/>
      <c r="AX482" s="29"/>
      <c r="AY482" s="29"/>
      <c r="AZ482" s="29"/>
      <c r="BA482" s="29"/>
      <c r="BB482" s="29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  <c r="BO482" s="29"/>
      <c r="BP482" s="29"/>
      <c r="BQ482" s="29"/>
      <c r="BR482" s="29"/>
      <c r="BS482" s="29"/>
      <c r="BT482" s="29"/>
      <c r="BU482" s="29"/>
      <c r="BV482" s="29"/>
      <c r="BW482" s="29"/>
      <c r="BX482" s="29"/>
      <c r="BY482" s="29"/>
      <c r="BZ482" s="29"/>
      <c r="CA482" s="29"/>
      <c r="CB482" s="29"/>
      <c r="CC482" s="29"/>
      <c r="CD482" s="29"/>
      <c r="CE482" s="29"/>
      <c r="CF482" s="29"/>
      <c r="CG482" s="29"/>
      <c r="CH482" s="29"/>
      <c r="CI482" s="29"/>
      <c r="CJ482" s="29"/>
      <c r="CK482" s="29"/>
      <c r="CL482" s="29"/>
      <c r="CM482" s="29"/>
      <c r="CN482" s="29"/>
      <c r="CO482" s="29"/>
      <c r="CP482" s="29"/>
      <c r="CQ482" s="29"/>
      <c r="CR482" s="29"/>
      <c r="CS482" s="29"/>
      <c r="CT482" s="29"/>
      <c r="CU482" s="29"/>
      <c r="CV482" s="29"/>
      <c r="CW482" s="29"/>
      <c r="CX482" s="29"/>
      <c r="CY482" s="29"/>
      <c r="CZ482" s="29"/>
      <c r="DA482" s="29"/>
      <c r="DB482" s="29"/>
      <c r="DC482" s="29"/>
      <c r="DD482" s="29"/>
      <c r="DE482" s="29"/>
      <c r="DF482" s="29"/>
      <c r="DG482" s="29"/>
      <c r="DH482" s="29"/>
      <c r="DI482" s="29"/>
      <c r="DJ482" s="29"/>
    </row>
    <row r="483" spans="2:114" ht="9.9499999999999993" hidden="1" customHeight="1" x14ac:dyDescent="0.4">
      <c r="B483" s="106"/>
      <c r="C483" s="106"/>
      <c r="D483" s="106"/>
      <c r="E483" s="116"/>
      <c r="F483" s="116"/>
      <c r="G483" s="116"/>
      <c r="H483" s="116"/>
      <c r="I483" s="116"/>
      <c r="J483" s="116"/>
      <c r="K483" s="106"/>
      <c r="L483" s="106"/>
      <c r="M483" s="106"/>
      <c r="N483" s="116"/>
      <c r="O483" s="116"/>
      <c r="P483" s="116"/>
      <c r="Q483" s="107"/>
      <c r="R483" s="107"/>
      <c r="S483" s="107"/>
      <c r="T483" s="106"/>
      <c r="U483" s="106"/>
      <c r="V483" s="106"/>
      <c r="W483" s="106"/>
      <c r="X483" s="106"/>
      <c r="Y483" s="106"/>
      <c r="Z483" s="107"/>
      <c r="AA483" s="107"/>
      <c r="AB483" s="10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8"/>
      <c r="AX483" s="29"/>
      <c r="AY483" s="29"/>
      <c r="AZ483" s="29"/>
      <c r="BA483" s="29"/>
      <c r="BB483" s="29"/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  <c r="BN483" s="29"/>
      <c r="BO483" s="29"/>
      <c r="BP483" s="29"/>
      <c r="BQ483" s="29"/>
      <c r="BR483" s="29"/>
      <c r="BS483" s="29"/>
      <c r="BT483" s="29"/>
      <c r="BU483" s="29"/>
      <c r="BV483" s="29"/>
      <c r="BW483" s="29"/>
      <c r="BX483" s="29"/>
      <c r="BY483" s="29"/>
      <c r="BZ483" s="29"/>
      <c r="CA483" s="29"/>
      <c r="CB483" s="29"/>
      <c r="CC483" s="29"/>
      <c r="CD483" s="29"/>
      <c r="CE483" s="29"/>
      <c r="CF483" s="29"/>
      <c r="CG483" s="29"/>
      <c r="CH483" s="29"/>
      <c r="CI483" s="29"/>
      <c r="CJ483" s="29"/>
      <c r="CK483" s="29"/>
      <c r="CL483" s="29"/>
      <c r="CM483" s="29"/>
      <c r="CN483" s="29"/>
      <c r="CO483" s="29"/>
      <c r="CP483" s="29"/>
      <c r="CQ483" s="29"/>
      <c r="CR483" s="29"/>
      <c r="CS483" s="29"/>
      <c r="CT483" s="29"/>
      <c r="CU483" s="29"/>
      <c r="CV483" s="29"/>
      <c r="CW483" s="29"/>
      <c r="CX483" s="29"/>
      <c r="CY483" s="29"/>
      <c r="CZ483" s="29"/>
      <c r="DA483" s="29"/>
      <c r="DB483" s="29"/>
      <c r="DC483" s="29"/>
      <c r="DD483" s="29"/>
      <c r="DE483" s="29"/>
      <c r="DF483" s="29"/>
      <c r="DG483" s="29"/>
      <c r="DH483" s="29"/>
      <c r="DI483" s="29"/>
      <c r="DJ483" s="29"/>
    </row>
    <row r="484" spans="2:114" ht="9.9499999999999993" hidden="1" customHeight="1" x14ac:dyDescent="0.4">
      <c r="B484" s="105" t="s">
        <v>52</v>
      </c>
      <c r="C484" s="106"/>
      <c r="D484" s="106"/>
      <c r="E484" s="116" t="e" vm="55">
        <v>#VALUE!</v>
      </c>
      <c r="F484" s="116"/>
      <c r="G484" s="116"/>
      <c r="H484" s="116">
        <f>IF(AND(AY458=3,BL458=5,CL454=1),35,0)</f>
        <v>0</v>
      </c>
      <c r="I484" s="116"/>
      <c r="J484" s="116"/>
      <c r="K484" s="105" t="s">
        <v>92</v>
      </c>
      <c r="L484" s="106"/>
      <c r="M484" s="106"/>
      <c r="N484" s="116" t="e" vm="56">
        <v>#VALUE!</v>
      </c>
      <c r="O484" s="116"/>
      <c r="P484" s="116"/>
      <c r="Q484" s="107">
        <f>IF(AND(AY458=3,BL458=5,CL454=2),135,0)</f>
        <v>0</v>
      </c>
      <c r="R484" s="107"/>
      <c r="S484" s="10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8"/>
      <c r="AX484" s="29"/>
      <c r="AY484" s="29"/>
      <c r="AZ484" s="29"/>
      <c r="BA484" s="29"/>
      <c r="BB484" s="29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  <c r="BO484" s="29"/>
      <c r="BP484" s="29"/>
      <c r="BQ484" s="29"/>
      <c r="BR484" s="29"/>
      <c r="BS484" s="29"/>
      <c r="BT484" s="29"/>
      <c r="BU484" s="29"/>
      <c r="BV484" s="29"/>
      <c r="BW484" s="29"/>
      <c r="BX484" s="29"/>
      <c r="BY484" s="29"/>
      <c r="BZ484" s="29"/>
      <c r="CA484" s="29"/>
      <c r="CB484" s="29"/>
      <c r="CC484" s="29"/>
      <c r="CD484" s="29"/>
      <c r="CE484" s="29"/>
      <c r="CF484" s="29"/>
      <c r="CG484" s="29"/>
      <c r="CH484" s="29"/>
      <c r="CI484" s="29"/>
      <c r="CJ484" s="29"/>
      <c r="CK484" s="29"/>
      <c r="CL484" s="29"/>
      <c r="CM484" s="29"/>
      <c r="CN484" s="29"/>
      <c r="CO484" s="29"/>
      <c r="CP484" s="29"/>
      <c r="CQ484" s="29"/>
      <c r="CR484" s="29"/>
      <c r="CS484" s="29"/>
      <c r="CT484" s="29"/>
      <c r="CU484" s="29"/>
      <c r="CV484" s="29"/>
      <c r="CW484" s="29"/>
      <c r="CX484" s="29"/>
      <c r="CY484" s="29"/>
      <c r="CZ484" s="29"/>
      <c r="DA484" s="29"/>
      <c r="DB484" s="29"/>
      <c r="DC484" s="29"/>
      <c r="DD484" s="29"/>
      <c r="DE484" s="29"/>
      <c r="DF484" s="29"/>
      <c r="DG484" s="29"/>
      <c r="DH484" s="29"/>
      <c r="DI484" s="29"/>
      <c r="DJ484" s="29"/>
    </row>
    <row r="485" spans="2:114" ht="9.9499999999999993" hidden="1" customHeight="1" x14ac:dyDescent="0.4">
      <c r="B485" s="106"/>
      <c r="C485" s="106"/>
      <c r="D485" s="106"/>
      <c r="E485" s="116"/>
      <c r="F485" s="116"/>
      <c r="G485" s="116"/>
      <c r="H485" s="116"/>
      <c r="I485" s="116"/>
      <c r="J485" s="116"/>
      <c r="K485" s="106"/>
      <c r="L485" s="106"/>
      <c r="M485" s="106"/>
      <c r="N485" s="116"/>
      <c r="O485" s="116"/>
      <c r="P485" s="116"/>
      <c r="Q485" s="107"/>
      <c r="R485" s="107"/>
      <c r="S485" s="10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8"/>
      <c r="AX485" s="29"/>
      <c r="AY485" s="29"/>
      <c r="AZ485" s="29"/>
      <c r="BA485" s="29"/>
      <c r="BB485" s="29"/>
      <c r="BC485" s="29"/>
      <c r="BD485" s="29"/>
      <c r="BE485" s="29"/>
      <c r="BF485" s="29"/>
      <c r="BG485" s="29"/>
      <c r="BH485" s="29"/>
      <c r="BI485" s="29"/>
      <c r="BJ485" s="29"/>
      <c r="BK485" s="29"/>
      <c r="BL485" s="29"/>
      <c r="BM485" s="29"/>
      <c r="BN485" s="29"/>
      <c r="BO485" s="29"/>
      <c r="BP485" s="29"/>
      <c r="BQ485" s="29"/>
      <c r="BR485" s="29"/>
      <c r="BS485" s="29"/>
      <c r="BT485" s="29"/>
      <c r="BU485" s="29"/>
      <c r="BV485" s="29"/>
      <c r="BW485" s="29"/>
      <c r="BX485" s="29"/>
      <c r="BY485" s="29"/>
      <c r="BZ485" s="29"/>
      <c r="CA485" s="29"/>
      <c r="CB485" s="29"/>
      <c r="CC485" s="29"/>
      <c r="CD485" s="29"/>
      <c r="CE485" s="29"/>
      <c r="CF485" s="29"/>
      <c r="CG485" s="29"/>
      <c r="CH485" s="29"/>
      <c r="CI485" s="29"/>
      <c r="CJ485" s="29"/>
      <c r="CK485" s="29"/>
      <c r="CL485" s="29"/>
      <c r="CM485" s="29"/>
      <c r="CN485" s="29"/>
      <c r="CO485" s="29"/>
      <c r="CP485" s="29"/>
      <c r="CQ485" s="29"/>
      <c r="CR485" s="29"/>
      <c r="CS485" s="29"/>
      <c r="CT485" s="29"/>
      <c r="CU485" s="29"/>
      <c r="CV485" s="29"/>
      <c r="CW485" s="29"/>
      <c r="CX485" s="29"/>
      <c r="CY485" s="29"/>
      <c r="CZ485" s="29"/>
      <c r="DA485" s="29"/>
      <c r="DB485" s="29"/>
      <c r="DC485" s="29"/>
      <c r="DD485" s="29"/>
      <c r="DE485" s="29"/>
      <c r="DF485" s="29"/>
      <c r="DG485" s="29"/>
      <c r="DH485" s="29"/>
      <c r="DI485" s="29"/>
      <c r="DJ485" s="29"/>
    </row>
    <row r="486" spans="2:114" ht="9.9499999999999993" hidden="1" customHeight="1" x14ac:dyDescent="0.4">
      <c r="B486" s="105" t="s">
        <v>53</v>
      </c>
      <c r="C486" s="106"/>
      <c r="D486" s="106"/>
      <c r="E486" s="116"/>
      <c r="F486" s="116"/>
      <c r="G486" s="116"/>
      <c r="H486" s="116">
        <f>IF(AND(AY458=3,BL458=6,CL454=1),36,0)</f>
        <v>0</v>
      </c>
      <c r="I486" s="116"/>
      <c r="J486" s="116"/>
      <c r="K486" s="105" t="s">
        <v>93</v>
      </c>
      <c r="L486" s="106"/>
      <c r="M486" s="106"/>
      <c r="N486" s="116"/>
      <c r="O486" s="116"/>
      <c r="P486" s="116"/>
      <c r="Q486" s="107">
        <f>IF(AND(AY458=3,BL458=6,CL454=2),136,0)</f>
        <v>0</v>
      </c>
      <c r="R486" s="107"/>
      <c r="S486" s="10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8"/>
      <c r="AX486" s="29"/>
      <c r="AY486" s="29"/>
      <c r="AZ486" s="29"/>
      <c r="BA486" s="29"/>
      <c r="BB486" s="29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  <c r="BO486" s="29"/>
      <c r="BP486" s="29"/>
      <c r="BQ486" s="29"/>
      <c r="BR486" s="29"/>
      <c r="BS486" s="29"/>
      <c r="BT486" s="29"/>
      <c r="BU486" s="29"/>
      <c r="BV486" s="29"/>
      <c r="BW486" s="29"/>
      <c r="BX486" s="29"/>
      <c r="BY486" s="29"/>
      <c r="BZ486" s="29"/>
      <c r="CA486" s="29"/>
      <c r="CB486" s="29"/>
      <c r="CC486" s="29"/>
      <c r="CD486" s="29"/>
      <c r="CE486" s="29"/>
      <c r="CF486" s="29"/>
      <c r="CG486" s="29"/>
      <c r="CH486" s="29"/>
      <c r="CI486" s="29"/>
      <c r="CJ486" s="29"/>
      <c r="CK486" s="29"/>
      <c r="CL486" s="29"/>
      <c r="CM486" s="29"/>
      <c r="CN486" s="29"/>
      <c r="CO486" s="29"/>
      <c r="CP486" s="29"/>
      <c r="CQ486" s="29"/>
      <c r="CR486" s="29"/>
      <c r="CS486" s="29"/>
      <c r="CT486" s="29"/>
      <c r="CU486" s="29"/>
      <c r="CV486" s="29"/>
      <c r="CW486" s="29"/>
      <c r="CX486" s="29"/>
      <c r="CY486" s="29"/>
      <c r="CZ486" s="29"/>
      <c r="DA486" s="29"/>
      <c r="DB486" s="29"/>
      <c r="DC486" s="29"/>
      <c r="DD486" s="29"/>
      <c r="DE486" s="29"/>
      <c r="DF486" s="29"/>
      <c r="DG486" s="29"/>
      <c r="DH486" s="29"/>
      <c r="DI486" s="29"/>
      <c r="DJ486" s="29"/>
    </row>
    <row r="487" spans="2:114" ht="9.9499999999999993" hidden="1" customHeight="1" x14ac:dyDescent="0.4">
      <c r="B487" s="106"/>
      <c r="C487" s="106"/>
      <c r="D487" s="106"/>
      <c r="E487" s="116"/>
      <c r="F487" s="116"/>
      <c r="G487" s="116"/>
      <c r="H487" s="116"/>
      <c r="I487" s="116"/>
      <c r="J487" s="116"/>
      <c r="K487" s="106"/>
      <c r="L487" s="106"/>
      <c r="M487" s="106"/>
      <c r="N487" s="116"/>
      <c r="O487" s="116"/>
      <c r="P487" s="116"/>
      <c r="Q487" s="107"/>
      <c r="R487" s="107"/>
      <c r="S487" s="10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8"/>
      <c r="AX487" s="29"/>
      <c r="AY487" s="29"/>
      <c r="AZ487" s="29"/>
      <c r="BA487" s="29"/>
      <c r="BB487" s="29"/>
      <c r="BC487" s="29"/>
      <c r="BD487" s="29"/>
      <c r="BE487" s="29"/>
      <c r="BF487" s="29"/>
      <c r="BG487" s="29"/>
      <c r="BH487" s="29"/>
      <c r="BI487" s="29"/>
      <c r="BJ487" s="29"/>
      <c r="BK487" s="29"/>
      <c r="BL487" s="29"/>
      <c r="BM487" s="29"/>
      <c r="BN487" s="29"/>
      <c r="BO487" s="29"/>
      <c r="BP487" s="29"/>
      <c r="BQ487" s="29"/>
      <c r="BR487" s="29"/>
      <c r="BS487" s="29"/>
      <c r="BT487" s="29"/>
      <c r="BU487" s="29"/>
      <c r="BV487" s="29"/>
      <c r="BW487" s="29"/>
      <c r="BX487" s="29"/>
      <c r="BY487" s="29"/>
      <c r="BZ487" s="29"/>
      <c r="CA487" s="29"/>
      <c r="CB487" s="29"/>
      <c r="CC487" s="29"/>
      <c r="CD487" s="29"/>
      <c r="CE487" s="29"/>
      <c r="CF487" s="29"/>
      <c r="CG487" s="29"/>
      <c r="CH487" s="29"/>
      <c r="CI487" s="29"/>
      <c r="CJ487" s="29"/>
      <c r="CK487" s="29"/>
      <c r="CL487" s="29"/>
      <c r="CM487" s="29"/>
      <c r="CN487" s="29"/>
      <c r="CO487" s="29"/>
      <c r="CP487" s="29"/>
      <c r="CQ487" s="29"/>
      <c r="CR487" s="29"/>
      <c r="CS487" s="29"/>
      <c r="CT487" s="29"/>
      <c r="CU487" s="29"/>
      <c r="CV487" s="29"/>
      <c r="CW487" s="29"/>
      <c r="CX487" s="29"/>
      <c r="CY487" s="29"/>
      <c r="CZ487" s="29"/>
      <c r="DA487" s="29"/>
      <c r="DB487" s="29"/>
      <c r="DC487" s="29"/>
      <c r="DD487" s="29"/>
      <c r="DE487" s="29"/>
      <c r="DF487" s="29"/>
      <c r="DG487" s="29"/>
      <c r="DH487" s="29"/>
      <c r="DI487" s="29"/>
      <c r="DJ487" s="29"/>
    </row>
    <row r="488" spans="2:114" ht="9.9499999999999993" hidden="1" customHeight="1" x14ac:dyDescent="0.4">
      <c r="B488" s="105" t="s">
        <v>54</v>
      </c>
      <c r="C488" s="106"/>
      <c r="D488" s="106"/>
      <c r="E488" s="116" t="e" vm="57">
        <v>#VALUE!</v>
      </c>
      <c r="F488" s="116"/>
      <c r="G488" s="116"/>
      <c r="H488" s="116">
        <f>IF(AND(AY458=4,BL458=1,CL454=1),41,0)</f>
        <v>0</v>
      </c>
      <c r="I488" s="116"/>
      <c r="J488" s="116"/>
      <c r="K488" s="105" t="s">
        <v>94</v>
      </c>
      <c r="L488" s="106"/>
      <c r="M488" s="106"/>
      <c r="N488" s="116" t="e" vm="58">
        <v>#VALUE!</v>
      </c>
      <c r="O488" s="116"/>
      <c r="P488" s="116"/>
      <c r="Q488" s="107">
        <f>IF(AND(AY458=4,BL458=1,CL454=2),141,0)</f>
        <v>0</v>
      </c>
      <c r="R488" s="107"/>
      <c r="S488" s="10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8"/>
      <c r="AX488" s="29"/>
      <c r="AY488" s="29"/>
      <c r="AZ488" s="29"/>
      <c r="BA488" s="29"/>
      <c r="BB488" s="29"/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  <c r="BN488" s="29"/>
      <c r="BO488" s="29"/>
      <c r="BP488" s="29"/>
      <c r="BQ488" s="29"/>
      <c r="BR488" s="29"/>
      <c r="BS488" s="29"/>
      <c r="BT488" s="29"/>
      <c r="BU488" s="29"/>
      <c r="BV488" s="29"/>
      <c r="BW488" s="29"/>
      <c r="BX488" s="29"/>
      <c r="BY488" s="29"/>
      <c r="BZ488" s="29"/>
      <c r="CA488" s="29"/>
      <c r="CB488" s="29"/>
      <c r="CC488" s="29"/>
      <c r="CD488" s="29"/>
      <c r="CE488" s="29"/>
      <c r="CF488" s="29"/>
      <c r="CG488" s="29"/>
      <c r="CH488" s="29"/>
      <c r="CI488" s="29"/>
      <c r="CJ488" s="29"/>
      <c r="CK488" s="29"/>
      <c r="CL488" s="29"/>
      <c r="CM488" s="29"/>
      <c r="CN488" s="29"/>
      <c r="CO488" s="29"/>
      <c r="CP488" s="29"/>
      <c r="CQ488" s="29"/>
      <c r="CR488" s="29"/>
      <c r="CS488" s="29"/>
      <c r="CT488" s="29"/>
      <c r="CU488" s="29"/>
      <c r="CV488" s="29"/>
      <c r="CW488" s="29"/>
      <c r="CX488" s="29"/>
      <c r="CY488" s="29"/>
      <c r="CZ488" s="29"/>
      <c r="DA488" s="29"/>
      <c r="DB488" s="29"/>
      <c r="DC488" s="29"/>
      <c r="DD488" s="29"/>
      <c r="DE488" s="29"/>
      <c r="DF488" s="29"/>
      <c r="DG488" s="29"/>
      <c r="DH488" s="29"/>
      <c r="DI488" s="29"/>
      <c r="DJ488" s="29"/>
    </row>
    <row r="489" spans="2:114" ht="9.9499999999999993" hidden="1" customHeight="1" x14ac:dyDescent="0.4">
      <c r="B489" s="106"/>
      <c r="C489" s="106"/>
      <c r="D489" s="106"/>
      <c r="E489" s="116"/>
      <c r="F489" s="116"/>
      <c r="G489" s="116"/>
      <c r="H489" s="116"/>
      <c r="I489" s="116"/>
      <c r="J489" s="116"/>
      <c r="K489" s="106"/>
      <c r="L489" s="106"/>
      <c r="M489" s="106"/>
      <c r="N489" s="116"/>
      <c r="O489" s="116"/>
      <c r="P489" s="116"/>
      <c r="Q489" s="107"/>
      <c r="R489" s="107"/>
      <c r="S489" s="10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8"/>
      <c r="AX489" s="29"/>
      <c r="AY489" s="29"/>
      <c r="AZ489" s="29"/>
      <c r="BA489" s="29"/>
      <c r="BB489" s="29"/>
      <c r="BC489" s="29"/>
      <c r="BD489" s="29"/>
      <c r="BE489" s="29"/>
      <c r="BF489" s="29"/>
      <c r="BG489" s="29"/>
      <c r="BH489" s="29"/>
      <c r="BI489" s="29"/>
      <c r="BJ489" s="29"/>
      <c r="BK489" s="29"/>
      <c r="BL489" s="29"/>
      <c r="BM489" s="29"/>
      <c r="BN489" s="29"/>
      <c r="BO489" s="29"/>
      <c r="BP489" s="29"/>
      <c r="BQ489" s="29"/>
      <c r="BR489" s="29"/>
      <c r="BS489" s="29"/>
      <c r="BT489" s="29"/>
      <c r="BU489" s="29"/>
      <c r="BV489" s="29"/>
      <c r="BW489" s="29"/>
      <c r="BX489" s="29"/>
      <c r="BY489" s="29"/>
      <c r="BZ489" s="29"/>
      <c r="CA489" s="29"/>
      <c r="CB489" s="29"/>
      <c r="CC489" s="29"/>
      <c r="CD489" s="29"/>
      <c r="CE489" s="29"/>
      <c r="CF489" s="29"/>
      <c r="CG489" s="29"/>
      <c r="CH489" s="29"/>
      <c r="CI489" s="29"/>
      <c r="CJ489" s="29"/>
      <c r="CK489" s="29"/>
      <c r="CL489" s="29"/>
      <c r="CM489" s="29"/>
      <c r="CN489" s="29"/>
      <c r="CO489" s="29"/>
      <c r="CP489" s="29"/>
      <c r="CQ489" s="29"/>
      <c r="CR489" s="29"/>
      <c r="CS489" s="29"/>
      <c r="CT489" s="29"/>
      <c r="CU489" s="29"/>
      <c r="CV489" s="29"/>
      <c r="CW489" s="29"/>
      <c r="CX489" s="29"/>
      <c r="CY489" s="29"/>
      <c r="CZ489" s="29"/>
      <c r="DA489" s="29"/>
      <c r="DB489" s="29"/>
      <c r="DC489" s="29"/>
      <c r="DD489" s="29"/>
      <c r="DE489" s="29"/>
      <c r="DF489" s="29"/>
      <c r="DG489" s="29"/>
      <c r="DH489" s="29"/>
      <c r="DI489" s="29"/>
      <c r="DJ489" s="29"/>
    </row>
    <row r="490" spans="2:114" ht="9.9499999999999993" hidden="1" customHeight="1" x14ac:dyDescent="0.4">
      <c r="B490" s="105" t="s">
        <v>55</v>
      </c>
      <c r="C490" s="106"/>
      <c r="D490" s="106"/>
      <c r="E490" s="116" t="e" vm="59">
        <v>#VALUE!</v>
      </c>
      <c r="F490" s="116"/>
      <c r="G490" s="116"/>
      <c r="H490" s="116">
        <f>IF(AND(AY458=4,BL458=2,CL454=1),42,0)</f>
        <v>0</v>
      </c>
      <c r="I490" s="116"/>
      <c r="J490" s="116"/>
      <c r="K490" s="105" t="s">
        <v>95</v>
      </c>
      <c r="L490" s="106"/>
      <c r="M490" s="106"/>
      <c r="N490" s="116" t="e" vm="60">
        <v>#VALUE!</v>
      </c>
      <c r="O490" s="116"/>
      <c r="P490" s="116"/>
      <c r="Q490" s="107">
        <f>IF(AND(AY458=4,BL458=2,CL454=2),142,0)</f>
        <v>0</v>
      </c>
      <c r="R490" s="107"/>
      <c r="S490" s="10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8"/>
      <c r="AX490" s="29"/>
      <c r="AY490" s="29"/>
      <c r="AZ490" s="29"/>
      <c r="BA490" s="29"/>
      <c r="BB490" s="29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  <c r="BO490" s="29"/>
      <c r="BP490" s="29"/>
      <c r="BQ490" s="29"/>
      <c r="BR490" s="29"/>
      <c r="BS490" s="29"/>
      <c r="BT490" s="29"/>
      <c r="BU490" s="29"/>
      <c r="BV490" s="29"/>
      <c r="BW490" s="29"/>
      <c r="BX490" s="29"/>
      <c r="BY490" s="29"/>
      <c r="BZ490" s="29"/>
      <c r="CA490" s="29"/>
      <c r="CB490" s="29"/>
      <c r="CC490" s="29"/>
      <c r="CD490" s="29"/>
      <c r="CE490" s="29"/>
      <c r="CF490" s="29"/>
      <c r="CG490" s="29"/>
      <c r="CH490" s="29"/>
      <c r="CI490" s="29"/>
      <c r="CJ490" s="29"/>
      <c r="CK490" s="29"/>
      <c r="CL490" s="29"/>
      <c r="CM490" s="29"/>
      <c r="CN490" s="29"/>
      <c r="CO490" s="29"/>
      <c r="CP490" s="29"/>
      <c r="CQ490" s="29"/>
      <c r="CR490" s="29"/>
      <c r="CS490" s="29"/>
      <c r="CT490" s="29"/>
      <c r="CU490" s="29"/>
      <c r="CV490" s="29"/>
      <c r="CW490" s="29"/>
      <c r="CX490" s="29"/>
      <c r="CY490" s="29"/>
      <c r="CZ490" s="29"/>
      <c r="DA490" s="29"/>
      <c r="DB490" s="29"/>
      <c r="DC490" s="29"/>
      <c r="DD490" s="29"/>
      <c r="DE490" s="29"/>
      <c r="DF490" s="29"/>
      <c r="DG490" s="29"/>
      <c r="DH490" s="29"/>
      <c r="DI490" s="29"/>
      <c r="DJ490" s="29"/>
    </row>
    <row r="491" spans="2:114" ht="9.9499999999999993" hidden="1" customHeight="1" x14ac:dyDescent="0.4">
      <c r="B491" s="106"/>
      <c r="C491" s="106"/>
      <c r="D491" s="106"/>
      <c r="E491" s="116"/>
      <c r="F491" s="116"/>
      <c r="G491" s="116"/>
      <c r="H491" s="116"/>
      <c r="I491" s="116"/>
      <c r="J491" s="116"/>
      <c r="K491" s="106"/>
      <c r="L491" s="106"/>
      <c r="M491" s="106"/>
      <c r="N491" s="116"/>
      <c r="O491" s="116"/>
      <c r="P491" s="116"/>
      <c r="Q491" s="107"/>
      <c r="R491" s="107"/>
      <c r="S491" s="10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8"/>
      <c r="AX491" s="29"/>
      <c r="AY491" s="29"/>
      <c r="AZ491" s="29"/>
      <c r="BA491" s="29"/>
      <c r="BB491" s="29"/>
      <c r="BC491" s="29"/>
      <c r="BD491" s="29"/>
      <c r="BE491" s="29"/>
      <c r="BF491" s="29"/>
      <c r="BG491" s="29"/>
      <c r="BH491" s="29"/>
      <c r="BI491" s="29"/>
      <c r="BJ491" s="29"/>
      <c r="BK491" s="29"/>
      <c r="BL491" s="29"/>
      <c r="BM491" s="29"/>
      <c r="BN491" s="29"/>
      <c r="BO491" s="29"/>
      <c r="BP491" s="29"/>
      <c r="BQ491" s="29"/>
      <c r="BR491" s="29"/>
      <c r="BS491" s="29"/>
      <c r="BT491" s="29"/>
      <c r="BU491" s="29"/>
      <c r="BV491" s="29"/>
      <c r="BW491" s="29"/>
      <c r="BX491" s="29"/>
      <c r="BY491" s="29"/>
      <c r="BZ491" s="29"/>
      <c r="CA491" s="29"/>
      <c r="CB491" s="29"/>
      <c r="CC491" s="29"/>
      <c r="CD491" s="29"/>
      <c r="CE491" s="29"/>
      <c r="CF491" s="29"/>
      <c r="CG491" s="29"/>
      <c r="CH491" s="29"/>
      <c r="CI491" s="29"/>
      <c r="CJ491" s="29"/>
      <c r="CK491" s="29"/>
      <c r="CL491" s="29"/>
      <c r="CM491" s="29"/>
      <c r="CN491" s="29"/>
      <c r="CO491" s="29"/>
      <c r="CP491" s="29"/>
      <c r="CQ491" s="29"/>
      <c r="CR491" s="29"/>
      <c r="CS491" s="29"/>
      <c r="CT491" s="29"/>
      <c r="CU491" s="29"/>
      <c r="CV491" s="29"/>
      <c r="CW491" s="29"/>
      <c r="CX491" s="29"/>
      <c r="CY491" s="29"/>
      <c r="CZ491" s="29"/>
      <c r="DA491" s="29"/>
      <c r="DB491" s="29"/>
      <c r="DC491" s="29"/>
      <c r="DD491" s="29"/>
      <c r="DE491" s="29"/>
      <c r="DF491" s="29"/>
      <c r="DG491" s="29"/>
      <c r="DH491" s="29"/>
      <c r="DI491" s="29"/>
      <c r="DJ491" s="29"/>
    </row>
    <row r="492" spans="2:114" ht="9.9499999999999993" hidden="1" customHeight="1" x14ac:dyDescent="0.4">
      <c r="B492" s="105" t="s">
        <v>56</v>
      </c>
      <c r="C492" s="106"/>
      <c r="D492" s="106"/>
      <c r="E492" s="116" t="e" vm="61">
        <v>#VALUE!</v>
      </c>
      <c r="F492" s="116"/>
      <c r="G492" s="116"/>
      <c r="H492" s="116">
        <f>IF(AND(AY458=4,BL458=3,CL454=1),43,0)</f>
        <v>0</v>
      </c>
      <c r="I492" s="116"/>
      <c r="J492" s="116"/>
      <c r="K492" s="105" t="s">
        <v>96</v>
      </c>
      <c r="L492" s="106"/>
      <c r="M492" s="106"/>
      <c r="N492" s="116" t="e" vm="62">
        <v>#VALUE!</v>
      </c>
      <c r="O492" s="116"/>
      <c r="P492" s="116"/>
      <c r="Q492" s="107">
        <f>IF(AND(AY458=4,BL458=3,CL454=2),143,0)</f>
        <v>0</v>
      </c>
      <c r="R492" s="107"/>
      <c r="S492" s="10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8"/>
      <c r="AX492" s="29"/>
      <c r="AY492" s="29"/>
      <c r="AZ492" s="29"/>
      <c r="BA492" s="29"/>
      <c r="BB492" s="29"/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  <c r="BN492" s="29"/>
      <c r="BO492" s="29"/>
      <c r="BP492" s="29"/>
      <c r="BQ492" s="29"/>
      <c r="BR492" s="29"/>
      <c r="BS492" s="29"/>
      <c r="BT492" s="29"/>
      <c r="BU492" s="29"/>
      <c r="BV492" s="29"/>
      <c r="BW492" s="29"/>
      <c r="BX492" s="29"/>
      <c r="BY492" s="29"/>
      <c r="BZ492" s="29"/>
      <c r="CA492" s="29"/>
      <c r="CB492" s="29"/>
      <c r="CC492" s="29"/>
      <c r="CD492" s="29"/>
      <c r="CE492" s="29"/>
      <c r="CF492" s="29"/>
      <c r="CG492" s="29"/>
      <c r="CH492" s="29"/>
      <c r="CI492" s="29"/>
      <c r="CJ492" s="29"/>
      <c r="CK492" s="29"/>
      <c r="CL492" s="29"/>
      <c r="CM492" s="29"/>
      <c r="CN492" s="29"/>
      <c r="CO492" s="29"/>
      <c r="CP492" s="29"/>
      <c r="CQ492" s="29"/>
      <c r="CR492" s="29"/>
      <c r="CS492" s="29"/>
      <c r="CT492" s="29"/>
      <c r="CU492" s="29"/>
      <c r="CV492" s="29"/>
      <c r="CW492" s="29"/>
      <c r="CX492" s="29"/>
      <c r="CY492" s="29"/>
      <c r="CZ492" s="29"/>
      <c r="DA492" s="29"/>
      <c r="DB492" s="29"/>
      <c r="DC492" s="29"/>
      <c r="DD492" s="29"/>
      <c r="DE492" s="29"/>
      <c r="DF492" s="29"/>
      <c r="DG492" s="29"/>
      <c r="DH492" s="29"/>
      <c r="DI492" s="29"/>
      <c r="DJ492" s="29"/>
    </row>
    <row r="493" spans="2:114" ht="9.9499999999999993" hidden="1" customHeight="1" x14ac:dyDescent="0.4">
      <c r="B493" s="106"/>
      <c r="C493" s="106"/>
      <c r="D493" s="106"/>
      <c r="E493" s="116"/>
      <c r="F493" s="116"/>
      <c r="G493" s="116"/>
      <c r="H493" s="116"/>
      <c r="I493" s="116"/>
      <c r="J493" s="116"/>
      <c r="K493" s="106"/>
      <c r="L493" s="106"/>
      <c r="M493" s="106"/>
      <c r="N493" s="116"/>
      <c r="O493" s="116"/>
      <c r="P493" s="116"/>
      <c r="Q493" s="107"/>
      <c r="R493" s="107"/>
      <c r="S493" s="10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8"/>
      <c r="AX493" s="29"/>
      <c r="AY493" s="29"/>
      <c r="AZ493" s="29"/>
      <c r="BA493" s="29"/>
      <c r="BB493" s="29"/>
      <c r="BC493" s="29"/>
      <c r="BD493" s="29"/>
      <c r="BE493" s="29"/>
      <c r="BF493" s="29"/>
      <c r="BG493" s="29"/>
      <c r="BH493" s="29"/>
      <c r="BI493" s="29"/>
      <c r="BJ493" s="29"/>
      <c r="BK493" s="29"/>
      <c r="BL493" s="29"/>
      <c r="BM493" s="29"/>
      <c r="BN493" s="29"/>
      <c r="BO493" s="29"/>
      <c r="BP493" s="29"/>
      <c r="BQ493" s="29"/>
      <c r="BR493" s="29"/>
      <c r="BS493" s="29"/>
      <c r="BT493" s="29"/>
      <c r="BU493" s="29"/>
      <c r="BV493" s="29"/>
      <c r="BW493" s="29"/>
      <c r="BX493" s="29"/>
      <c r="BY493" s="29"/>
      <c r="BZ493" s="29"/>
      <c r="CA493" s="29"/>
      <c r="CB493" s="29"/>
      <c r="CC493" s="29"/>
      <c r="CD493" s="29"/>
      <c r="CE493" s="29"/>
      <c r="CF493" s="29"/>
      <c r="CG493" s="29"/>
      <c r="CH493" s="29"/>
      <c r="CI493" s="29"/>
      <c r="CJ493" s="29"/>
      <c r="CK493" s="29"/>
      <c r="CL493" s="29"/>
      <c r="CM493" s="29"/>
      <c r="CN493" s="29"/>
      <c r="CO493" s="29"/>
      <c r="CP493" s="29"/>
      <c r="CQ493" s="29"/>
      <c r="CR493" s="29"/>
      <c r="CS493" s="29"/>
      <c r="CT493" s="29"/>
      <c r="CU493" s="29"/>
      <c r="CV493" s="29"/>
      <c r="CW493" s="29"/>
      <c r="CX493" s="29"/>
      <c r="CY493" s="29"/>
      <c r="CZ493" s="29"/>
      <c r="DA493" s="29"/>
      <c r="DB493" s="29"/>
      <c r="DC493" s="29"/>
      <c r="DD493" s="29"/>
      <c r="DE493" s="29"/>
      <c r="DF493" s="29"/>
      <c r="DG493" s="29"/>
      <c r="DH493" s="29"/>
      <c r="DI493" s="29"/>
      <c r="DJ493" s="29"/>
    </row>
    <row r="494" spans="2:114" ht="9.9499999999999993" hidden="1" customHeight="1" x14ac:dyDescent="0.4">
      <c r="B494" s="105" t="s">
        <v>57</v>
      </c>
      <c r="C494" s="106"/>
      <c r="D494" s="106"/>
      <c r="E494" s="116" t="e" vm="63">
        <v>#VALUE!</v>
      </c>
      <c r="F494" s="116"/>
      <c r="G494" s="116"/>
      <c r="H494" s="116">
        <f>IF(AND(AY458=4,BL458=4,CL454=1),44,0)</f>
        <v>0</v>
      </c>
      <c r="I494" s="116"/>
      <c r="J494" s="116"/>
      <c r="K494" s="105" t="s">
        <v>97</v>
      </c>
      <c r="L494" s="106"/>
      <c r="M494" s="106"/>
      <c r="N494" s="116" t="e" vm="64">
        <v>#VALUE!</v>
      </c>
      <c r="O494" s="116"/>
      <c r="P494" s="116"/>
      <c r="Q494" s="107">
        <f>IF(AND(AY458=4,BL458=4,CL454=2),144,0)</f>
        <v>0</v>
      </c>
      <c r="R494" s="107"/>
      <c r="S494" s="10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8"/>
      <c r="AX494" s="29"/>
      <c r="AY494" s="29"/>
      <c r="AZ494" s="29"/>
      <c r="BA494" s="29"/>
      <c r="BB494" s="29"/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  <c r="BN494" s="29"/>
      <c r="BO494" s="29"/>
      <c r="BP494" s="29"/>
      <c r="BQ494" s="29"/>
      <c r="BR494" s="29"/>
      <c r="BS494" s="29"/>
      <c r="BT494" s="29"/>
      <c r="BU494" s="29"/>
      <c r="BV494" s="29"/>
      <c r="BW494" s="29"/>
      <c r="BX494" s="29"/>
      <c r="BY494" s="29"/>
      <c r="BZ494" s="29"/>
      <c r="CA494" s="29"/>
      <c r="CB494" s="29"/>
      <c r="CC494" s="29"/>
      <c r="CD494" s="29"/>
      <c r="CE494" s="29"/>
      <c r="CF494" s="29"/>
      <c r="CG494" s="29"/>
      <c r="CH494" s="29"/>
      <c r="CI494" s="29"/>
      <c r="CJ494" s="29"/>
      <c r="CK494" s="29"/>
      <c r="CL494" s="29"/>
      <c r="CM494" s="29"/>
      <c r="CN494" s="29"/>
      <c r="CO494" s="29"/>
      <c r="CP494" s="29"/>
      <c r="CQ494" s="29"/>
      <c r="CR494" s="29"/>
      <c r="CS494" s="29"/>
      <c r="CT494" s="29"/>
      <c r="CU494" s="29"/>
      <c r="CV494" s="29"/>
      <c r="CW494" s="29"/>
      <c r="CX494" s="29"/>
      <c r="CY494" s="29"/>
      <c r="CZ494" s="29"/>
      <c r="DA494" s="29"/>
      <c r="DB494" s="29"/>
      <c r="DC494" s="29"/>
      <c r="DD494" s="29"/>
      <c r="DE494" s="29"/>
      <c r="DF494" s="29"/>
      <c r="DG494" s="29"/>
      <c r="DH494" s="29"/>
      <c r="DI494" s="29"/>
      <c r="DJ494" s="29"/>
    </row>
    <row r="495" spans="2:114" ht="9.9499999999999993" hidden="1" customHeight="1" x14ac:dyDescent="0.4">
      <c r="B495" s="106"/>
      <c r="C495" s="106"/>
      <c r="D495" s="106"/>
      <c r="E495" s="116"/>
      <c r="F495" s="116"/>
      <c r="G495" s="116"/>
      <c r="H495" s="116"/>
      <c r="I495" s="116"/>
      <c r="J495" s="116"/>
      <c r="K495" s="106"/>
      <c r="L495" s="106"/>
      <c r="M495" s="106"/>
      <c r="N495" s="116"/>
      <c r="O495" s="116"/>
      <c r="P495" s="116"/>
      <c r="Q495" s="107"/>
      <c r="R495" s="107"/>
      <c r="S495" s="10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8"/>
      <c r="AX495" s="29"/>
      <c r="AY495" s="29"/>
      <c r="AZ495" s="29"/>
      <c r="BA495" s="29"/>
      <c r="BB495" s="29"/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  <c r="BN495" s="29"/>
      <c r="BO495" s="29"/>
      <c r="BP495" s="29"/>
      <c r="BQ495" s="29"/>
      <c r="BR495" s="29"/>
      <c r="BS495" s="29"/>
      <c r="BT495" s="29"/>
      <c r="BU495" s="29"/>
      <c r="BV495" s="29"/>
      <c r="BW495" s="29"/>
      <c r="BX495" s="29"/>
      <c r="BY495" s="29"/>
      <c r="BZ495" s="29"/>
      <c r="CA495" s="29"/>
      <c r="CB495" s="29"/>
      <c r="CC495" s="29"/>
      <c r="CD495" s="29"/>
      <c r="CE495" s="29"/>
      <c r="CF495" s="29"/>
      <c r="CG495" s="29"/>
      <c r="CH495" s="29"/>
      <c r="CI495" s="29"/>
      <c r="CJ495" s="29"/>
      <c r="CK495" s="29"/>
      <c r="CL495" s="29"/>
      <c r="CM495" s="29"/>
      <c r="CN495" s="29"/>
      <c r="CO495" s="29"/>
      <c r="CP495" s="29"/>
      <c r="CQ495" s="29"/>
      <c r="CR495" s="29"/>
      <c r="CS495" s="29"/>
      <c r="CT495" s="29"/>
      <c r="CU495" s="29"/>
      <c r="CV495" s="29"/>
      <c r="CW495" s="29"/>
      <c r="CX495" s="29"/>
      <c r="CY495" s="29"/>
      <c r="CZ495" s="29"/>
      <c r="DA495" s="29"/>
      <c r="DB495" s="29"/>
      <c r="DC495" s="29"/>
      <c r="DD495" s="29"/>
      <c r="DE495" s="29"/>
      <c r="DF495" s="29"/>
      <c r="DG495" s="29"/>
      <c r="DH495" s="29"/>
      <c r="DI495" s="29"/>
      <c r="DJ495" s="29"/>
    </row>
    <row r="496" spans="2:114" ht="9.9499999999999993" hidden="1" customHeight="1" x14ac:dyDescent="0.4">
      <c r="B496" s="105" t="s">
        <v>58</v>
      </c>
      <c r="C496" s="106"/>
      <c r="D496" s="106"/>
      <c r="E496" s="116" t="e" vm="65">
        <v>#VALUE!</v>
      </c>
      <c r="F496" s="116"/>
      <c r="G496" s="116"/>
      <c r="H496" s="116">
        <f>IF(AND(AY458=4,BL458=5,CL454=1),45,0)</f>
        <v>0</v>
      </c>
      <c r="I496" s="116"/>
      <c r="J496" s="116"/>
      <c r="K496" s="105" t="s">
        <v>98</v>
      </c>
      <c r="L496" s="106"/>
      <c r="M496" s="106"/>
      <c r="N496" s="116" t="e" vm="66">
        <v>#VALUE!</v>
      </c>
      <c r="O496" s="116"/>
      <c r="P496" s="116"/>
      <c r="Q496" s="107">
        <f>IF(AND(AY458=4,BL458=5,CL454=2),145,0)</f>
        <v>0</v>
      </c>
      <c r="R496" s="107"/>
      <c r="S496" s="10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8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9"/>
      <c r="BT496" s="29"/>
      <c r="BU496" s="29"/>
      <c r="BV496" s="29"/>
      <c r="BW496" s="29"/>
      <c r="BX496" s="29"/>
      <c r="BY496" s="29"/>
      <c r="BZ496" s="29"/>
      <c r="CA496" s="29"/>
      <c r="CB496" s="29"/>
      <c r="CC496" s="29"/>
      <c r="CD496" s="29"/>
      <c r="CE496" s="29"/>
      <c r="CF496" s="29"/>
      <c r="CG496" s="29"/>
      <c r="CH496" s="29"/>
      <c r="CI496" s="29"/>
      <c r="CJ496" s="29"/>
      <c r="CK496" s="29"/>
      <c r="CL496" s="29"/>
      <c r="CM496" s="29"/>
      <c r="CN496" s="29"/>
      <c r="CO496" s="29"/>
      <c r="CP496" s="29"/>
      <c r="CQ496" s="29"/>
      <c r="CR496" s="29"/>
      <c r="CS496" s="29"/>
      <c r="CT496" s="29"/>
      <c r="CU496" s="29"/>
      <c r="CV496" s="29"/>
      <c r="CW496" s="29"/>
      <c r="CX496" s="29"/>
      <c r="CY496" s="29"/>
      <c r="CZ496" s="29"/>
      <c r="DA496" s="29"/>
      <c r="DB496" s="29"/>
      <c r="DC496" s="29"/>
      <c r="DD496" s="29"/>
      <c r="DE496" s="29"/>
      <c r="DF496" s="29"/>
      <c r="DG496" s="29"/>
      <c r="DH496" s="29"/>
      <c r="DI496" s="29"/>
      <c r="DJ496" s="29"/>
    </row>
    <row r="497" spans="2:114" ht="9.9499999999999993" hidden="1" customHeight="1" x14ac:dyDescent="0.4">
      <c r="B497" s="106"/>
      <c r="C497" s="106"/>
      <c r="D497" s="106"/>
      <c r="E497" s="116"/>
      <c r="F497" s="116"/>
      <c r="G497" s="116"/>
      <c r="H497" s="116"/>
      <c r="I497" s="116"/>
      <c r="J497" s="116"/>
      <c r="K497" s="106"/>
      <c r="L497" s="106"/>
      <c r="M497" s="106"/>
      <c r="N497" s="116"/>
      <c r="O497" s="116"/>
      <c r="P497" s="116"/>
      <c r="Q497" s="107"/>
      <c r="R497" s="107"/>
      <c r="S497" s="10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8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  <c r="BQ497" s="29"/>
      <c r="BR497" s="29"/>
      <c r="BS497" s="29"/>
      <c r="BT497" s="29"/>
      <c r="BU497" s="29"/>
      <c r="BV497" s="29"/>
      <c r="BW497" s="29"/>
      <c r="BX497" s="29"/>
      <c r="BY497" s="29"/>
      <c r="BZ497" s="29"/>
      <c r="CA497" s="29"/>
      <c r="CB497" s="29"/>
      <c r="CC497" s="29"/>
      <c r="CD497" s="29"/>
      <c r="CE497" s="29"/>
      <c r="CF497" s="29"/>
      <c r="CG497" s="29"/>
      <c r="CH497" s="29"/>
      <c r="CI497" s="29"/>
      <c r="CJ497" s="29"/>
      <c r="CK497" s="29"/>
      <c r="CL497" s="29"/>
      <c r="CM497" s="29"/>
      <c r="CN497" s="29"/>
      <c r="CO497" s="29"/>
      <c r="CP497" s="29"/>
      <c r="CQ497" s="29"/>
      <c r="CR497" s="29"/>
      <c r="CS497" s="29"/>
      <c r="CT497" s="29"/>
      <c r="CU497" s="29"/>
      <c r="CV497" s="29"/>
      <c r="CW497" s="29"/>
      <c r="CX497" s="29"/>
      <c r="CY497" s="29"/>
      <c r="CZ497" s="29"/>
      <c r="DA497" s="29"/>
      <c r="DB497" s="29"/>
      <c r="DC497" s="29"/>
      <c r="DD497" s="29"/>
      <c r="DE497" s="29"/>
      <c r="DF497" s="29"/>
      <c r="DG497" s="29"/>
      <c r="DH497" s="29"/>
      <c r="DI497" s="29"/>
      <c r="DJ497" s="29"/>
    </row>
    <row r="498" spans="2:114" ht="9.9499999999999993" hidden="1" customHeight="1" x14ac:dyDescent="0.4">
      <c r="B498" s="105" t="s">
        <v>59</v>
      </c>
      <c r="C498" s="106"/>
      <c r="D498" s="106"/>
      <c r="E498" s="116"/>
      <c r="F498" s="116"/>
      <c r="G498" s="116"/>
      <c r="H498" s="116">
        <f>IF(AND(AY458=4,BL458=6,CL454=1),46,0)</f>
        <v>0</v>
      </c>
      <c r="I498" s="116"/>
      <c r="J498" s="116"/>
      <c r="K498" s="105" t="s">
        <v>99</v>
      </c>
      <c r="L498" s="106"/>
      <c r="M498" s="106"/>
      <c r="N498" s="116"/>
      <c r="O498" s="116"/>
      <c r="P498" s="116"/>
      <c r="Q498" s="107">
        <f>IF(AND(AY458=4,BL458=6,CL454=2),146,0)</f>
        <v>0</v>
      </c>
      <c r="R498" s="107"/>
      <c r="S498" s="10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8"/>
      <c r="AX498" s="29"/>
      <c r="AY498" s="29"/>
      <c r="AZ498" s="29"/>
      <c r="BA498" s="2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9"/>
      <c r="BT498" s="29"/>
      <c r="BU498" s="29"/>
      <c r="BV498" s="29"/>
      <c r="BW498" s="29"/>
      <c r="BX498" s="29"/>
      <c r="BY498" s="29"/>
      <c r="BZ498" s="29"/>
      <c r="CA498" s="29"/>
      <c r="CB498" s="29"/>
      <c r="CC498" s="29"/>
      <c r="CD498" s="29"/>
      <c r="CE498" s="29"/>
      <c r="CF498" s="29"/>
      <c r="CG498" s="29"/>
      <c r="CH498" s="29"/>
      <c r="CI498" s="29"/>
      <c r="CJ498" s="29"/>
      <c r="CK498" s="29"/>
      <c r="CL498" s="29"/>
      <c r="CM498" s="29"/>
      <c r="CN498" s="29"/>
      <c r="CO498" s="29"/>
      <c r="CP498" s="29"/>
      <c r="CQ498" s="29"/>
      <c r="CR498" s="29"/>
      <c r="CS498" s="29"/>
      <c r="CT498" s="29"/>
      <c r="CU498" s="29"/>
      <c r="CV498" s="29"/>
      <c r="CW498" s="29"/>
      <c r="CX498" s="29"/>
      <c r="CY498" s="29"/>
      <c r="CZ498" s="29"/>
      <c r="DA498" s="29"/>
      <c r="DB498" s="29"/>
      <c r="DC498" s="29"/>
      <c r="DD498" s="29"/>
      <c r="DE498" s="29"/>
      <c r="DF498" s="29"/>
      <c r="DG498" s="29"/>
      <c r="DH498" s="29"/>
      <c r="DI498" s="29"/>
      <c r="DJ498" s="29"/>
    </row>
    <row r="499" spans="2:114" ht="9.9499999999999993" hidden="1" customHeight="1" x14ac:dyDescent="0.4">
      <c r="B499" s="106"/>
      <c r="C499" s="106"/>
      <c r="D499" s="106"/>
      <c r="E499" s="116"/>
      <c r="F499" s="116"/>
      <c r="G499" s="116"/>
      <c r="H499" s="116"/>
      <c r="I499" s="116"/>
      <c r="J499" s="116"/>
      <c r="K499" s="106"/>
      <c r="L499" s="106"/>
      <c r="M499" s="106"/>
      <c r="N499" s="116"/>
      <c r="O499" s="116"/>
      <c r="P499" s="116"/>
      <c r="Q499" s="107"/>
      <c r="R499" s="107"/>
      <c r="S499" s="10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8"/>
      <c r="AX499" s="29"/>
      <c r="AY499" s="29"/>
      <c r="AZ499" s="29"/>
      <c r="BA499" s="29"/>
      <c r="BB499" s="29"/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  <c r="BN499" s="29"/>
      <c r="BO499" s="29"/>
      <c r="BP499" s="29"/>
      <c r="BQ499" s="29"/>
      <c r="BR499" s="29"/>
      <c r="BS499" s="29"/>
      <c r="BT499" s="29"/>
      <c r="BU499" s="29"/>
      <c r="BV499" s="29"/>
      <c r="BW499" s="29"/>
      <c r="BX499" s="29"/>
      <c r="BY499" s="29"/>
      <c r="BZ499" s="29"/>
      <c r="CA499" s="29"/>
      <c r="CB499" s="29"/>
      <c r="CC499" s="29"/>
      <c r="CD499" s="29"/>
      <c r="CE499" s="29"/>
      <c r="CF499" s="29"/>
      <c r="CG499" s="29"/>
      <c r="CH499" s="29"/>
      <c r="CI499" s="29"/>
      <c r="CJ499" s="29"/>
      <c r="CK499" s="29"/>
      <c r="CL499" s="29"/>
      <c r="CM499" s="29"/>
      <c r="CN499" s="29"/>
      <c r="CO499" s="29"/>
      <c r="CP499" s="29"/>
      <c r="CQ499" s="29"/>
      <c r="CR499" s="29"/>
      <c r="CS499" s="29"/>
      <c r="CT499" s="29"/>
      <c r="CU499" s="29"/>
      <c r="CV499" s="29"/>
      <c r="CW499" s="29"/>
      <c r="CX499" s="29"/>
      <c r="CY499" s="29"/>
      <c r="CZ499" s="29"/>
      <c r="DA499" s="29"/>
      <c r="DB499" s="29"/>
      <c r="DC499" s="29"/>
      <c r="DD499" s="29"/>
      <c r="DE499" s="29"/>
      <c r="DF499" s="29"/>
      <c r="DG499" s="29"/>
      <c r="DH499" s="29"/>
      <c r="DI499" s="29"/>
      <c r="DJ499" s="29"/>
    </row>
    <row r="500" spans="2:114" ht="9.9499999999999993" hidden="1" customHeight="1" x14ac:dyDescent="0.4">
      <c r="B500" s="105" t="s">
        <v>60</v>
      </c>
      <c r="C500" s="106"/>
      <c r="D500" s="106"/>
      <c r="E500" s="116" t="e" vm="67">
        <v>#VALUE!</v>
      </c>
      <c r="F500" s="116"/>
      <c r="G500" s="116"/>
      <c r="H500" s="116">
        <f>IF(AND(AY458=5,BL458=1,CL454=1),51,0)</f>
        <v>0</v>
      </c>
      <c r="I500" s="116"/>
      <c r="J500" s="116"/>
      <c r="K500" s="105" t="s">
        <v>100</v>
      </c>
      <c r="L500" s="106"/>
      <c r="M500" s="106"/>
      <c r="N500" s="116" t="e" vm="68">
        <v>#VALUE!</v>
      </c>
      <c r="O500" s="116"/>
      <c r="P500" s="116"/>
      <c r="Q500" s="107">
        <f>IF(AND(AY458=5,BL458=1,CL454=2),151,0)</f>
        <v>0</v>
      </c>
      <c r="R500" s="107"/>
      <c r="S500" s="10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8"/>
      <c r="AX500" s="29"/>
      <c r="AY500" s="29"/>
      <c r="AZ500" s="29"/>
      <c r="BA500" s="2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9"/>
      <c r="BT500" s="29"/>
      <c r="BU500" s="29"/>
      <c r="BV500" s="29"/>
      <c r="BW500" s="29"/>
      <c r="BX500" s="29"/>
      <c r="BY500" s="29"/>
      <c r="BZ500" s="29"/>
      <c r="CA500" s="29"/>
      <c r="CB500" s="29"/>
      <c r="CC500" s="29"/>
      <c r="CD500" s="29"/>
      <c r="CE500" s="29"/>
      <c r="CF500" s="29"/>
      <c r="CG500" s="29"/>
      <c r="CH500" s="29"/>
      <c r="CI500" s="29"/>
      <c r="CJ500" s="29"/>
      <c r="CK500" s="29"/>
      <c r="CL500" s="29"/>
      <c r="CM500" s="29"/>
      <c r="CN500" s="29"/>
      <c r="CO500" s="29"/>
      <c r="CP500" s="29"/>
      <c r="CQ500" s="29"/>
      <c r="CR500" s="29"/>
      <c r="CS500" s="29"/>
      <c r="CT500" s="29"/>
      <c r="CU500" s="29"/>
      <c r="CV500" s="29"/>
      <c r="CW500" s="29"/>
      <c r="CX500" s="29"/>
      <c r="CY500" s="29"/>
      <c r="CZ500" s="29"/>
      <c r="DA500" s="29"/>
      <c r="DB500" s="29"/>
      <c r="DC500" s="29"/>
      <c r="DD500" s="29"/>
      <c r="DE500" s="29"/>
      <c r="DF500" s="29"/>
      <c r="DG500" s="29"/>
      <c r="DH500" s="29"/>
      <c r="DI500" s="29"/>
      <c r="DJ500" s="29"/>
    </row>
    <row r="501" spans="2:114" ht="9.9499999999999993" hidden="1" customHeight="1" x14ac:dyDescent="0.4">
      <c r="B501" s="106"/>
      <c r="C501" s="106"/>
      <c r="D501" s="106"/>
      <c r="E501" s="116"/>
      <c r="F501" s="116"/>
      <c r="G501" s="116"/>
      <c r="H501" s="116"/>
      <c r="I501" s="116"/>
      <c r="J501" s="116"/>
      <c r="K501" s="106"/>
      <c r="L501" s="106"/>
      <c r="M501" s="106"/>
      <c r="N501" s="116"/>
      <c r="O501" s="116"/>
      <c r="P501" s="116"/>
      <c r="Q501" s="107"/>
      <c r="R501" s="107"/>
      <c r="S501" s="10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8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  <c r="BW501" s="29"/>
      <c r="BX501" s="29"/>
      <c r="BY501" s="29"/>
      <c r="BZ501" s="29"/>
      <c r="CA501" s="29"/>
      <c r="CB501" s="29"/>
      <c r="CC501" s="29"/>
      <c r="CD501" s="29"/>
      <c r="CE501" s="29"/>
      <c r="CF501" s="29"/>
      <c r="CG501" s="29"/>
      <c r="CH501" s="29"/>
      <c r="CI501" s="29"/>
      <c r="CJ501" s="29"/>
      <c r="CK501" s="29"/>
      <c r="CL501" s="29"/>
      <c r="CM501" s="29"/>
      <c r="CN501" s="29"/>
      <c r="CO501" s="29"/>
      <c r="CP501" s="29"/>
      <c r="CQ501" s="29"/>
      <c r="CR501" s="29"/>
      <c r="CS501" s="29"/>
      <c r="CT501" s="29"/>
      <c r="CU501" s="29"/>
      <c r="CV501" s="29"/>
      <c r="CW501" s="29"/>
      <c r="CX501" s="29"/>
      <c r="CY501" s="29"/>
      <c r="CZ501" s="29"/>
      <c r="DA501" s="29"/>
      <c r="DB501" s="29"/>
      <c r="DC501" s="29"/>
      <c r="DD501" s="29"/>
      <c r="DE501" s="29"/>
      <c r="DF501" s="29"/>
      <c r="DG501" s="29"/>
      <c r="DH501" s="29"/>
      <c r="DI501" s="29"/>
      <c r="DJ501" s="29"/>
    </row>
    <row r="502" spans="2:114" ht="9.9499999999999993" hidden="1" customHeight="1" x14ac:dyDescent="0.4">
      <c r="B502" s="105" t="s">
        <v>61</v>
      </c>
      <c r="C502" s="106"/>
      <c r="D502" s="106"/>
      <c r="E502" s="116" t="e" vm="69">
        <v>#VALUE!</v>
      </c>
      <c r="F502" s="116"/>
      <c r="G502" s="116"/>
      <c r="H502" s="116">
        <f>IF(AND(AY458=5,BL458=2,CL454=1),52,0)</f>
        <v>0</v>
      </c>
      <c r="I502" s="116"/>
      <c r="J502" s="116"/>
      <c r="K502" s="105" t="s">
        <v>101</v>
      </c>
      <c r="L502" s="106"/>
      <c r="M502" s="106"/>
      <c r="N502" s="116" t="e" vm="70">
        <v>#VALUE!</v>
      </c>
      <c r="O502" s="116"/>
      <c r="P502" s="116"/>
      <c r="Q502" s="107">
        <f>IF(AND(AY458=5,BL458=2,CL454=2),152,0)</f>
        <v>0</v>
      </c>
      <c r="R502" s="107"/>
      <c r="S502" s="10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8"/>
      <c r="AX502" s="29"/>
      <c r="AY502" s="29"/>
      <c r="AZ502" s="29"/>
      <c r="BA502" s="29"/>
      <c r="BB502" s="29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  <c r="BO502" s="29"/>
      <c r="BP502" s="29"/>
      <c r="BQ502" s="29"/>
      <c r="BR502" s="29"/>
      <c r="BS502" s="29"/>
      <c r="BT502" s="29"/>
      <c r="BU502" s="29"/>
      <c r="BV502" s="29"/>
      <c r="BW502" s="29"/>
      <c r="BX502" s="29"/>
      <c r="BY502" s="29"/>
      <c r="BZ502" s="29"/>
      <c r="CA502" s="29"/>
      <c r="CB502" s="29"/>
      <c r="CC502" s="29"/>
      <c r="CD502" s="29"/>
      <c r="CE502" s="29"/>
      <c r="CF502" s="29"/>
      <c r="CG502" s="29"/>
      <c r="CH502" s="29"/>
      <c r="CI502" s="29"/>
      <c r="CJ502" s="29"/>
      <c r="CK502" s="29"/>
      <c r="CL502" s="29"/>
      <c r="CM502" s="29"/>
      <c r="CN502" s="29"/>
      <c r="CO502" s="29"/>
      <c r="CP502" s="29"/>
      <c r="CQ502" s="29"/>
      <c r="CR502" s="29"/>
      <c r="CS502" s="29"/>
      <c r="CT502" s="29"/>
      <c r="CU502" s="29"/>
      <c r="CV502" s="29"/>
      <c r="CW502" s="29"/>
      <c r="CX502" s="29"/>
      <c r="CY502" s="29"/>
      <c r="CZ502" s="29"/>
      <c r="DA502" s="29"/>
      <c r="DB502" s="29"/>
      <c r="DC502" s="29"/>
      <c r="DD502" s="29"/>
      <c r="DE502" s="29"/>
      <c r="DF502" s="29"/>
      <c r="DG502" s="29"/>
      <c r="DH502" s="29"/>
      <c r="DI502" s="29"/>
      <c r="DJ502" s="29"/>
    </row>
    <row r="503" spans="2:114" ht="9.9499999999999993" hidden="1" customHeight="1" x14ac:dyDescent="0.4">
      <c r="B503" s="106"/>
      <c r="C503" s="106"/>
      <c r="D503" s="106"/>
      <c r="E503" s="116"/>
      <c r="F503" s="116"/>
      <c r="G503" s="116"/>
      <c r="H503" s="116"/>
      <c r="I503" s="116"/>
      <c r="J503" s="116"/>
      <c r="K503" s="106"/>
      <c r="L503" s="106"/>
      <c r="M503" s="106"/>
      <c r="N503" s="116"/>
      <c r="O503" s="116"/>
      <c r="P503" s="116"/>
      <c r="Q503" s="107"/>
      <c r="R503" s="107"/>
      <c r="S503" s="10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8"/>
      <c r="AX503" s="29"/>
      <c r="AY503" s="29"/>
      <c r="AZ503" s="29"/>
      <c r="BA503" s="29"/>
      <c r="BB503" s="29"/>
      <c r="BC503" s="29"/>
      <c r="BD503" s="29"/>
      <c r="BE503" s="29"/>
      <c r="BF503" s="29"/>
      <c r="BG503" s="29"/>
      <c r="BH503" s="29"/>
      <c r="BI503" s="29"/>
      <c r="BJ503" s="29"/>
      <c r="BK503" s="29"/>
      <c r="BL503" s="29"/>
      <c r="BM503" s="29"/>
      <c r="BN503" s="29"/>
      <c r="BO503" s="29"/>
      <c r="BP503" s="29"/>
      <c r="BQ503" s="29"/>
      <c r="BR503" s="29"/>
      <c r="BS503" s="29"/>
      <c r="BT503" s="29"/>
      <c r="BU503" s="29"/>
      <c r="BV503" s="29"/>
      <c r="BW503" s="29"/>
      <c r="BX503" s="29"/>
      <c r="BY503" s="29"/>
      <c r="BZ503" s="29"/>
      <c r="CA503" s="29"/>
      <c r="CB503" s="29"/>
      <c r="CC503" s="29"/>
      <c r="CD503" s="29"/>
      <c r="CE503" s="29"/>
      <c r="CF503" s="29"/>
      <c r="CG503" s="29"/>
      <c r="CH503" s="29"/>
      <c r="CI503" s="29"/>
      <c r="CJ503" s="29"/>
      <c r="CK503" s="29"/>
      <c r="CL503" s="29"/>
      <c r="CM503" s="29"/>
      <c r="CN503" s="29"/>
      <c r="CO503" s="29"/>
      <c r="CP503" s="29"/>
      <c r="CQ503" s="29"/>
      <c r="CR503" s="29"/>
      <c r="CS503" s="29"/>
      <c r="CT503" s="29"/>
      <c r="CU503" s="29"/>
      <c r="CV503" s="29"/>
      <c r="CW503" s="29"/>
      <c r="CX503" s="29"/>
      <c r="CY503" s="29"/>
      <c r="CZ503" s="29"/>
      <c r="DA503" s="29"/>
      <c r="DB503" s="29"/>
      <c r="DC503" s="29"/>
      <c r="DD503" s="29"/>
      <c r="DE503" s="29"/>
      <c r="DF503" s="29"/>
      <c r="DG503" s="29"/>
      <c r="DH503" s="29"/>
      <c r="DI503" s="29"/>
      <c r="DJ503" s="29"/>
    </row>
    <row r="504" spans="2:114" ht="9.9499999999999993" hidden="1" customHeight="1" x14ac:dyDescent="0.4">
      <c r="B504" s="105" t="s">
        <v>62</v>
      </c>
      <c r="C504" s="106"/>
      <c r="D504" s="106"/>
      <c r="E504" s="116" t="e" vm="71">
        <v>#VALUE!</v>
      </c>
      <c r="F504" s="116"/>
      <c r="G504" s="116"/>
      <c r="H504" s="116">
        <f>IF(AND(AY458=5,BL458=3,CL454=1),53,0)</f>
        <v>0</v>
      </c>
      <c r="I504" s="116"/>
      <c r="J504" s="116"/>
      <c r="K504" s="105" t="s">
        <v>102</v>
      </c>
      <c r="L504" s="106"/>
      <c r="M504" s="106"/>
      <c r="N504" s="116" t="e" vm="72">
        <v>#VALUE!</v>
      </c>
      <c r="O504" s="116"/>
      <c r="P504" s="116"/>
      <c r="Q504" s="107">
        <f>IF(AND(AY458=5,BL458=3,CL454=2),153,0)</f>
        <v>0</v>
      </c>
      <c r="R504" s="107"/>
      <c r="S504" s="10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8"/>
      <c r="AX504" s="29"/>
      <c r="AY504" s="29"/>
      <c r="AZ504" s="29"/>
      <c r="BA504" s="29"/>
      <c r="BB504" s="29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  <c r="BO504" s="29"/>
      <c r="BP504" s="29"/>
      <c r="BQ504" s="29"/>
      <c r="BR504" s="29"/>
      <c r="BS504" s="29"/>
      <c r="BT504" s="29"/>
      <c r="BU504" s="29"/>
      <c r="BV504" s="29"/>
      <c r="BW504" s="29"/>
      <c r="BX504" s="29"/>
      <c r="BY504" s="29"/>
      <c r="BZ504" s="29"/>
      <c r="CA504" s="29"/>
      <c r="CB504" s="29"/>
      <c r="CC504" s="29"/>
      <c r="CD504" s="29"/>
      <c r="CE504" s="29"/>
      <c r="CF504" s="29"/>
      <c r="CG504" s="29"/>
      <c r="CH504" s="29"/>
      <c r="CI504" s="29"/>
      <c r="CJ504" s="29"/>
      <c r="CK504" s="29"/>
      <c r="CL504" s="29"/>
      <c r="CM504" s="29"/>
      <c r="CN504" s="29"/>
      <c r="CO504" s="29"/>
      <c r="CP504" s="29"/>
      <c r="CQ504" s="29"/>
      <c r="CR504" s="29"/>
      <c r="CS504" s="29"/>
      <c r="CT504" s="29"/>
      <c r="CU504" s="29"/>
      <c r="CV504" s="29"/>
      <c r="CW504" s="29"/>
      <c r="CX504" s="29"/>
      <c r="CY504" s="29"/>
      <c r="CZ504" s="29"/>
      <c r="DA504" s="29"/>
      <c r="DB504" s="29"/>
      <c r="DC504" s="29"/>
      <c r="DD504" s="29"/>
      <c r="DE504" s="29"/>
      <c r="DF504" s="29"/>
      <c r="DG504" s="29"/>
      <c r="DH504" s="29"/>
      <c r="DI504" s="29"/>
      <c r="DJ504" s="29"/>
    </row>
    <row r="505" spans="2:114" ht="9.9499999999999993" hidden="1" customHeight="1" x14ac:dyDescent="0.4">
      <c r="B505" s="106"/>
      <c r="C505" s="106"/>
      <c r="D505" s="106"/>
      <c r="E505" s="116"/>
      <c r="F505" s="116"/>
      <c r="G505" s="116"/>
      <c r="H505" s="116"/>
      <c r="I505" s="116"/>
      <c r="J505" s="116"/>
      <c r="K505" s="106"/>
      <c r="L505" s="106"/>
      <c r="M505" s="106"/>
      <c r="N505" s="116"/>
      <c r="O505" s="116"/>
      <c r="P505" s="116"/>
      <c r="Q505" s="107"/>
      <c r="R505" s="107"/>
      <c r="S505" s="10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8"/>
      <c r="AX505" s="29"/>
      <c r="AY505" s="29"/>
      <c r="AZ505" s="29"/>
      <c r="BA505" s="29"/>
      <c r="BB505" s="29"/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  <c r="BN505" s="29"/>
      <c r="BO505" s="29"/>
      <c r="BP505" s="29"/>
      <c r="BQ505" s="29"/>
      <c r="BR505" s="29"/>
      <c r="BS505" s="29"/>
      <c r="BT505" s="29"/>
      <c r="BU505" s="29"/>
      <c r="BV505" s="29"/>
      <c r="BW505" s="29"/>
      <c r="BX505" s="29"/>
      <c r="BY505" s="29"/>
      <c r="BZ505" s="29"/>
      <c r="CA505" s="29"/>
      <c r="CB505" s="29"/>
      <c r="CC505" s="29"/>
      <c r="CD505" s="29"/>
      <c r="CE505" s="29"/>
      <c r="CF505" s="29"/>
      <c r="CG505" s="29"/>
      <c r="CH505" s="29"/>
      <c r="CI505" s="29"/>
      <c r="CJ505" s="29"/>
      <c r="CK505" s="29"/>
      <c r="CL505" s="29"/>
      <c r="CM505" s="29"/>
      <c r="CN505" s="29"/>
      <c r="CO505" s="29"/>
      <c r="CP505" s="29"/>
      <c r="CQ505" s="29"/>
      <c r="CR505" s="29"/>
      <c r="CS505" s="29"/>
      <c r="CT505" s="29"/>
      <c r="CU505" s="29"/>
      <c r="CV505" s="29"/>
      <c r="CW505" s="29"/>
      <c r="CX505" s="29"/>
      <c r="CY505" s="29"/>
      <c r="CZ505" s="29"/>
      <c r="DA505" s="29"/>
      <c r="DB505" s="29"/>
      <c r="DC505" s="29"/>
      <c r="DD505" s="29"/>
      <c r="DE505" s="29"/>
      <c r="DF505" s="29"/>
      <c r="DG505" s="29"/>
      <c r="DH505" s="29"/>
      <c r="DI505" s="29"/>
      <c r="DJ505" s="29"/>
    </row>
    <row r="506" spans="2:114" ht="9.9499999999999993" hidden="1" customHeight="1" x14ac:dyDescent="0.4">
      <c r="B506" s="105" t="s">
        <v>63</v>
      </c>
      <c r="C506" s="106"/>
      <c r="D506" s="106"/>
      <c r="E506" s="116" t="e" vm="73">
        <v>#VALUE!</v>
      </c>
      <c r="F506" s="116"/>
      <c r="G506" s="116"/>
      <c r="H506" s="116">
        <f>IF(AND(AY458=5,BL458=4,CL454=1),54,0)</f>
        <v>0</v>
      </c>
      <c r="I506" s="116"/>
      <c r="J506" s="116"/>
      <c r="K506" s="105" t="s">
        <v>103</v>
      </c>
      <c r="L506" s="106"/>
      <c r="M506" s="106"/>
      <c r="N506" s="116" t="e" vm="74">
        <v>#VALUE!</v>
      </c>
      <c r="O506" s="116"/>
      <c r="P506" s="116"/>
      <c r="Q506" s="107">
        <f>IF(AND(AY458=5,BL458=4,CL454=2),154,0)</f>
        <v>0</v>
      </c>
      <c r="R506" s="107"/>
      <c r="S506" s="10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8"/>
      <c r="AX506" s="29"/>
      <c r="AY506" s="29"/>
      <c r="AZ506" s="29"/>
      <c r="BA506" s="2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9"/>
      <c r="BT506" s="29"/>
      <c r="BU506" s="29"/>
      <c r="BV506" s="29"/>
      <c r="BW506" s="29"/>
      <c r="BX506" s="29"/>
      <c r="BY506" s="29"/>
      <c r="BZ506" s="29"/>
      <c r="CA506" s="29"/>
      <c r="CB506" s="29"/>
      <c r="CC506" s="29"/>
      <c r="CD506" s="29"/>
      <c r="CE506" s="29"/>
      <c r="CF506" s="29"/>
      <c r="CG506" s="29"/>
      <c r="CH506" s="29"/>
      <c r="CI506" s="29"/>
      <c r="CJ506" s="29"/>
      <c r="CK506" s="29"/>
      <c r="CL506" s="29"/>
      <c r="CM506" s="29"/>
      <c r="CN506" s="29"/>
      <c r="CO506" s="29"/>
      <c r="CP506" s="29"/>
      <c r="CQ506" s="29"/>
      <c r="CR506" s="29"/>
      <c r="CS506" s="29"/>
      <c r="CT506" s="29"/>
      <c r="CU506" s="29"/>
      <c r="CV506" s="29"/>
      <c r="CW506" s="29"/>
      <c r="CX506" s="29"/>
      <c r="CY506" s="29"/>
      <c r="CZ506" s="29"/>
      <c r="DA506" s="29"/>
      <c r="DB506" s="29"/>
      <c r="DC506" s="29"/>
      <c r="DD506" s="29"/>
      <c r="DE506" s="29"/>
      <c r="DF506" s="29"/>
      <c r="DG506" s="29"/>
      <c r="DH506" s="29"/>
      <c r="DI506" s="29"/>
      <c r="DJ506" s="29"/>
    </row>
    <row r="507" spans="2:114" ht="9.9499999999999993" hidden="1" customHeight="1" x14ac:dyDescent="0.4">
      <c r="B507" s="106"/>
      <c r="C507" s="106"/>
      <c r="D507" s="106"/>
      <c r="E507" s="116"/>
      <c r="F507" s="116"/>
      <c r="G507" s="116"/>
      <c r="H507" s="116"/>
      <c r="I507" s="116"/>
      <c r="J507" s="116"/>
      <c r="K507" s="106"/>
      <c r="L507" s="106"/>
      <c r="M507" s="106"/>
      <c r="N507" s="116"/>
      <c r="O507" s="116"/>
      <c r="P507" s="116"/>
      <c r="Q507" s="107"/>
      <c r="R507" s="107"/>
      <c r="S507" s="10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8"/>
      <c r="AX507" s="29"/>
      <c r="AY507" s="29"/>
      <c r="AZ507" s="29"/>
      <c r="BA507" s="29"/>
      <c r="BB507" s="29"/>
      <c r="BC507" s="29"/>
      <c r="BD507" s="29"/>
      <c r="BE507" s="29"/>
      <c r="BF507" s="29"/>
      <c r="BG507" s="29"/>
      <c r="BH507" s="29"/>
      <c r="BI507" s="29"/>
      <c r="BJ507" s="29"/>
      <c r="BK507" s="29"/>
      <c r="BL507" s="29"/>
      <c r="BM507" s="29"/>
      <c r="BN507" s="29"/>
      <c r="BO507" s="29"/>
      <c r="BP507" s="29"/>
      <c r="BQ507" s="29"/>
      <c r="BR507" s="29"/>
      <c r="BS507" s="29"/>
      <c r="BT507" s="29"/>
      <c r="BU507" s="29"/>
      <c r="BV507" s="29"/>
      <c r="BW507" s="29"/>
      <c r="BX507" s="29"/>
      <c r="BY507" s="29"/>
      <c r="BZ507" s="29"/>
      <c r="CA507" s="29"/>
      <c r="CB507" s="29"/>
      <c r="CC507" s="29"/>
      <c r="CD507" s="29"/>
      <c r="CE507" s="29"/>
      <c r="CF507" s="29"/>
      <c r="CG507" s="29"/>
      <c r="CH507" s="29"/>
      <c r="CI507" s="29"/>
      <c r="CJ507" s="29"/>
      <c r="CK507" s="29"/>
      <c r="CL507" s="29"/>
      <c r="CM507" s="29"/>
      <c r="CN507" s="29"/>
      <c r="CO507" s="29"/>
      <c r="CP507" s="29"/>
      <c r="CQ507" s="29"/>
      <c r="CR507" s="29"/>
      <c r="CS507" s="29"/>
      <c r="CT507" s="29"/>
      <c r="CU507" s="29"/>
      <c r="CV507" s="29"/>
      <c r="CW507" s="29"/>
      <c r="CX507" s="29"/>
      <c r="CY507" s="29"/>
      <c r="CZ507" s="29"/>
      <c r="DA507" s="29"/>
      <c r="DB507" s="29"/>
      <c r="DC507" s="29"/>
      <c r="DD507" s="29"/>
      <c r="DE507" s="29"/>
      <c r="DF507" s="29"/>
      <c r="DG507" s="29"/>
      <c r="DH507" s="29"/>
      <c r="DI507" s="29"/>
      <c r="DJ507" s="29"/>
    </row>
    <row r="508" spans="2:114" ht="9.9499999999999993" hidden="1" customHeight="1" x14ac:dyDescent="0.4">
      <c r="B508" s="105" t="s">
        <v>64</v>
      </c>
      <c r="C508" s="106"/>
      <c r="D508" s="106"/>
      <c r="E508" s="116" t="e" vm="75">
        <v>#VALUE!</v>
      </c>
      <c r="F508" s="116"/>
      <c r="G508" s="116"/>
      <c r="H508" s="116">
        <f>IF(AND(AY458=5,BL458=5,CL454=1),55,0)</f>
        <v>0</v>
      </c>
      <c r="I508" s="116"/>
      <c r="J508" s="116"/>
      <c r="K508" s="105" t="s">
        <v>104</v>
      </c>
      <c r="L508" s="106"/>
      <c r="M508" s="106"/>
      <c r="N508" s="116" t="e" vm="76">
        <v>#VALUE!</v>
      </c>
      <c r="O508" s="116"/>
      <c r="P508" s="116"/>
      <c r="Q508" s="107">
        <f>IF(AND(AY458=5,BL458=5,CL454=2),155,0)</f>
        <v>0</v>
      </c>
      <c r="R508" s="107"/>
      <c r="S508" s="10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8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9"/>
      <c r="BT508" s="29"/>
      <c r="BU508" s="29"/>
      <c r="BV508" s="29"/>
      <c r="BW508" s="29"/>
      <c r="BX508" s="29"/>
      <c r="BY508" s="29"/>
      <c r="BZ508" s="29"/>
      <c r="CA508" s="29"/>
      <c r="CB508" s="29"/>
      <c r="CC508" s="29"/>
      <c r="CD508" s="29"/>
      <c r="CE508" s="29"/>
      <c r="CF508" s="29"/>
      <c r="CG508" s="29"/>
      <c r="CH508" s="29"/>
      <c r="CI508" s="29"/>
      <c r="CJ508" s="29"/>
      <c r="CK508" s="29"/>
      <c r="CL508" s="29"/>
      <c r="CM508" s="29"/>
      <c r="CN508" s="29"/>
      <c r="CO508" s="29"/>
      <c r="CP508" s="29"/>
      <c r="CQ508" s="29"/>
      <c r="CR508" s="29"/>
      <c r="CS508" s="29"/>
      <c r="CT508" s="29"/>
      <c r="CU508" s="29"/>
      <c r="CV508" s="29"/>
      <c r="CW508" s="29"/>
      <c r="CX508" s="29"/>
      <c r="CY508" s="29"/>
      <c r="CZ508" s="29"/>
      <c r="DA508" s="29"/>
      <c r="DB508" s="29"/>
      <c r="DC508" s="29"/>
      <c r="DD508" s="29"/>
      <c r="DE508" s="29"/>
      <c r="DF508" s="29"/>
      <c r="DG508" s="29"/>
      <c r="DH508" s="29"/>
      <c r="DI508" s="29"/>
      <c r="DJ508" s="29"/>
    </row>
    <row r="509" spans="2:114" ht="9.9499999999999993" hidden="1" customHeight="1" x14ac:dyDescent="0.4">
      <c r="B509" s="106"/>
      <c r="C509" s="106"/>
      <c r="D509" s="106"/>
      <c r="E509" s="116"/>
      <c r="F509" s="116"/>
      <c r="G509" s="116"/>
      <c r="H509" s="116"/>
      <c r="I509" s="116"/>
      <c r="J509" s="116"/>
      <c r="K509" s="106"/>
      <c r="L509" s="106"/>
      <c r="M509" s="106"/>
      <c r="N509" s="116"/>
      <c r="O509" s="116"/>
      <c r="P509" s="116"/>
      <c r="Q509" s="107"/>
      <c r="R509" s="107"/>
      <c r="S509" s="10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8"/>
      <c r="AX509" s="29"/>
      <c r="AY509" s="29"/>
      <c r="AZ509" s="29"/>
      <c r="BA509" s="29"/>
      <c r="BB509" s="29"/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  <c r="BN509" s="29"/>
      <c r="BO509" s="29"/>
      <c r="BP509" s="29"/>
      <c r="BQ509" s="29"/>
      <c r="BR509" s="29"/>
      <c r="BS509" s="29"/>
      <c r="BT509" s="29"/>
      <c r="BU509" s="29"/>
      <c r="BV509" s="29"/>
      <c r="BW509" s="29"/>
      <c r="BX509" s="29"/>
      <c r="BY509" s="29"/>
      <c r="BZ509" s="29"/>
      <c r="CA509" s="29"/>
      <c r="CB509" s="29"/>
      <c r="CC509" s="29"/>
      <c r="CD509" s="29"/>
      <c r="CE509" s="29"/>
      <c r="CF509" s="29"/>
      <c r="CG509" s="29"/>
      <c r="CH509" s="29"/>
      <c r="CI509" s="29"/>
      <c r="CJ509" s="29"/>
      <c r="CK509" s="29"/>
      <c r="CL509" s="29"/>
      <c r="CM509" s="29"/>
      <c r="CN509" s="29"/>
      <c r="CO509" s="29"/>
      <c r="CP509" s="29"/>
      <c r="CQ509" s="29"/>
      <c r="CR509" s="29"/>
      <c r="CS509" s="29"/>
      <c r="CT509" s="29"/>
      <c r="CU509" s="29"/>
      <c r="CV509" s="29"/>
      <c r="CW509" s="29"/>
      <c r="CX509" s="29"/>
      <c r="CY509" s="29"/>
      <c r="CZ509" s="29"/>
      <c r="DA509" s="29"/>
      <c r="DB509" s="29"/>
      <c r="DC509" s="29"/>
      <c r="DD509" s="29"/>
      <c r="DE509" s="29"/>
      <c r="DF509" s="29"/>
      <c r="DG509" s="29"/>
      <c r="DH509" s="29"/>
      <c r="DI509" s="29"/>
      <c r="DJ509" s="29"/>
    </row>
    <row r="510" spans="2:114" ht="9.9499999999999993" hidden="1" customHeight="1" x14ac:dyDescent="0.4">
      <c r="B510" s="105" t="s">
        <v>65</v>
      </c>
      <c r="C510" s="106"/>
      <c r="D510" s="106"/>
      <c r="E510" s="116"/>
      <c r="F510" s="116"/>
      <c r="G510" s="116"/>
      <c r="H510" s="116">
        <f>IF(AND(AY458=5,BL458=6,CL454=1),56,0)</f>
        <v>0</v>
      </c>
      <c r="I510" s="116"/>
      <c r="J510" s="116"/>
      <c r="K510" s="105" t="s">
        <v>105</v>
      </c>
      <c r="L510" s="106"/>
      <c r="M510" s="106"/>
      <c r="N510" s="116"/>
      <c r="O510" s="116"/>
      <c r="P510" s="116"/>
      <c r="Q510" s="107">
        <f>IF(AND(AY458=5,BL458=6,CL454=2),156,0)</f>
        <v>0</v>
      </c>
      <c r="R510" s="107"/>
      <c r="S510" s="10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8"/>
      <c r="AX510" s="29"/>
      <c r="AY510" s="29"/>
      <c r="AZ510" s="29"/>
      <c r="BA510" s="29"/>
      <c r="BB510" s="29"/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  <c r="BN510" s="29"/>
      <c r="BO510" s="29"/>
      <c r="BP510" s="29"/>
      <c r="BQ510" s="29"/>
      <c r="BR510" s="29"/>
      <c r="BS510" s="29"/>
      <c r="BT510" s="29"/>
      <c r="BU510" s="29"/>
      <c r="BV510" s="29"/>
      <c r="BW510" s="29"/>
      <c r="BX510" s="29"/>
      <c r="BY510" s="29"/>
      <c r="BZ510" s="29"/>
      <c r="CA510" s="29"/>
      <c r="CB510" s="29"/>
      <c r="CC510" s="29"/>
      <c r="CD510" s="29"/>
      <c r="CE510" s="29"/>
      <c r="CF510" s="29"/>
      <c r="CG510" s="29"/>
      <c r="CH510" s="29"/>
      <c r="CI510" s="29"/>
      <c r="CJ510" s="29"/>
      <c r="CK510" s="29"/>
      <c r="CL510" s="29"/>
      <c r="CM510" s="29"/>
      <c r="CN510" s="29"/>
      <c r="CO510" s="29"/>
      <c r="CP510" s="29"/>
      <c r="CQ510" s="29"/>
      <c r="CR510" s="29"/>
      <c r="CS510" s="29"/>
      <c r="CT510" s="29"/>
      <c r="CU510" s="29"/>
      <c r="CV510" s="29"/>
      <c r="CW510" s="29"/>
      <c r="CX510" s="29"/>
      <c r="CY510" s="29"/>
      <c r="CZ510" s="29"/>
      <c r="DA510" s="29"/>
      <c r="DB510" s="29"/>
      <c r="DC510" s="29"/>
      <c r="DD510" s="29"/>
      <c r="DE510" s="29"/>
      <c r="DF510" s="29"/>
      <c r="DG510" s="29"/>
      <c r="DH510" s="29"/>
      <c r="DI510" s="29"/>
      <c r="DJ510" s="29"/>
    </row>
    <row r="511" spans="2:114" ht="9.9499999999999993" hidden="1" customHeight="1" x14ac:dyDescent="0.4">
      <c r="B511" s="106"/>
      <c r="C511" s="106"/>
      <c r="D511" s="106"/>
      <c r="E511" s="116"/>
      <c r="F511" s="116"/>
      <c r="G511" s="116"/>
      <c r="H511" s="116"/>
      <c r="I511" s="116"/>
      <c r="J511" s="116"/>
      <c r="K511" s="106"/>
      <c r="L511" s="106"/>
      <c r="M511" s="106"/>
      <c r="N511" s="116"/>
      <c r="O511" s="116"/>
      <c r="P511" s="116"/>
      <c r="Q511" s="107"/>
      <c r="R511" s="107"/>
      <c r="S511" s="107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  <c r="BO511" s="29"/>
      <c r="BP511" s="29"/>
      <c r="BQ511" s="29"/>
      <c r="BR511" s="29"/>
      <c r="BS511" s="29"/>
      <c r="BT511" s="29"/>
      <c r="BU511" s="29"/>
      <c r="BV511" s="29"/>
      <c r="BW511" s="29"/>
      <c r="BX511" s="29"/>
      <c r="BY511" s="29"/>
      <c r="BZ511" s="29"/>
      <c r="CA511" s="29"/>
      <c r="CB511" s="29"/>
      <c r="CC511" s="29"/>
      <c r="CD511" s="29"/>
      <c r="CE511" s="29"/>
      <c r="CF511" s="29"/>
      <c r="CG511" s="29"/>
      <c r="CH511" s="29"/>
      <c r="CI511" s="29"/>
      <c r="CJ511" s="29"/>
      <c r="CK511" s="29"/>
      <c r="CL511" s="29"/>
      <c r="CM511" s="29"/>
      <c r="CN511" s="29"/>
      <c r="CO511" s="29"/>
      <c r="CP511" s="29"/>
      <c r="CQ511" s="29"/>
      <c r="CR511" s="29"/>
      <c r="CS511" s="29"/>
      <c r="CT511" s="29"/>
      <c r="CU511" s="29"/>
      <c r="CV511" s="29"/>
      <c r="CW511" s="29"/>
      <c r="CX511" s="29"/>
      <c r="CY511" s="29"/>
      <c r="CZ511" s="29"/>
      <c r="DA511" s="29"/>
      <c r="DB511" s="29"/>
      <c r="DC511" s="29"/>
      <c r="DD511" s="29"/>
      <c r="DE511" s="29"/>
      <c r="DF511" s="29"/>
      <c r="DG511" s="29"/>
      <c r="DH511" s="29"/>
      <c r="DI511" s="29"/>
      <c r="DJ511" s="29"/>
    </row>
    <row r="512" spans="2:114" ht="9.9499999999999993" hidden="1" customHeight="1" x14ac:dyDescent="0.4">
      <c r="B512" s="105" t="s">
        <v>66</v>
      </c>
      <c r="C512" s="106"/>
      <c r="D512" s="106"/>
      <c r="E512" s="116"/>
      <c r="F512" s="116"/>
      <c r="G512" s="116"/>
      <c r="H512" s="116"/>
      <c r="I512" s="116"/>
      <c r="J512" s="116"/>
      <c r="K512" s="28"/>
      <c r="L512" s="28"/>
      <c r="M512" s="28"/>
      <c r="N512" s="28"/>
      <c r="O512" s="28"/>
      <c r="P512" s="28"/>
      <c r="Q512" s="30"/>
      <c r="R512" s="30"/>
      <c r="S512" s="30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9"/>
      <c r="BT512" s="29"/>
      <c r="BU512" s="29"/>
      <c r="BV512" s="29"/>
      <c r="BW512" s="29"/>
      <c r="BX512" s="29"/>
      <c r="BY512" s="29"/>
      <c r="BZ512" s="29"/>
      <c r="CA512" s="29"/>
      <c r="CB512" s="29"/>
      <c r="CC512" s="29"/>
      <c r="CD512" s="29"/>
      <c r="CE512" s="29"/>
      <c r="CF512" s="29"/>
      <c r="CG512" s="29"/>
      <c r="CH512" s="29"/>
      <c r="CI512" s="29"/>
      <c r="CJ512" s="29"/>
      <c r="CK512" s="29"/>
      <c r="CL512" s="29"/>
      <c r="CM512" s="29"/>
      <c r="CN512" s="29"/>
      <c r="CO512" s="29"/>
      <c r="CP512" s="29"/>
      <c r="CQ512" s="29"/>
      <c r="CR512" s="29"/>
      <c r="CS512" s="29"/>
      <c r="CT512" s="29"/>
      <c r="CU512" s="29"/>
      <c r="CV512" s="29"/>
      <c r="CW512" s="29"/>
      <c r="CX512" s="29"/>
      <c r="CY512" s="29"/>
      <c r="CZ512" s="29"/>
      <c r="DA512" s="29"/>
      <c r="DB512" s="29"/>
      <c r="DC512" s="29"/>
      <c r="DD512" s="29"/>
      <c r="DE512" s="29"/>
      <c r="DF512" s="29"/>
      <c r="DG512" s="29"/>
      <c r="DH512" s="29"/>
      <c r="DI512" s="29"/>
      <c r="DJ512" s="29"/>
    </row>
    <row r="513" spans="2:114" ht="9.9499999999999993" hidden="1" customHeight="1" x14ac:dyDescent="0.4">
      <c r="B513" s="106"/>
      <c r="C513" s="106"/>
      <c r="D513" s="106"/>
      <c r="E513" s="116"/>
      <c r="F513" s="116"/>
      <c r="G513" s="116"/>
      <c r="H513" s="116"/>
      <c r="I513" s="116"/>
      <c r="J513" s="116"/>
      <c r="K513" s="28"/>
      <c r="L513" s="28"/>
      <c r="M513" s="28"/>
      <c r="N513" s="28"/>
      <c r="O513" s="28"/>
      <c r="P513" s="28"/>
      <c r="Q513" s="30"/>
      <c r="R513" s="30"/>
      <c r="S513" s="30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9"/>
      <c r="AY513" s="29"/>
      <c r="AZ513" s="29"/>
      <c r="BA513" s="29"/>
      <c r="BB513" s="29"/>
      <c r="BC513" s="29"/>
      <c r="BD513" s="29"/>
      <c r="BE513" s="29"/>
      <c r="BF513" s="29"/>
      <c r="BG513" s="29"/>
      <c r="BH513" s="29"/>
      <c r="BI513" s="29"/>
      <c r="BJ513" s="29"/>
      <c r="BK513" s="29"/>
      <c r="BL513" s="29"/>
      <c r="BM513" s="29"/>
      <c r="BN513" s="29"/>
      <c r="BO513" s="29"/>
      <c r="BP513" s="29"/>
      <c r="BQ513" s="29"/>
      <c r="BR513" s="29"/>
      <c r="BS513" s="29"/>
      <c r="BT513" s="29"/>
      <c r="BU513" s="29"/>
      <c r="BV513" s="29"/>
      <c r="BW513" s="29"/>
      <c r="BX513" s="29"/>
      <c r="BY513" s="29"/>
      <c r="BZ513" s="29"/>
      <c r="CA513" s="29"/>
      <c r="CB513" s="29"/>
      <c r="CC513" s="29"/>
      <c r="CD513" s="29"/>
      <c r="CE513" s="29"/>
      <c r="CF513" s="29"/>
      <c r="CG513" s="29"/>
      <c r="CH513" s="29"/>
      <c r="CI513" s="29"/>
      <c r="CJ513" s="29"/>
      <c r="CK513" s="29"/>
      <c r="CL513" s="29"/>
      <c r="CM513" s="29"/>
      <c r="CN513" s="29"/>
      <c r="CO513" s="29"/>
      <c r="CP513" s="29"/>
      <c r="CQ513" s="29"/>
      <c r="CR513" s="29"/>
      <c r="CS513" s="29"/>
      <c r="CT513" s="29"/>
      <c r="CU513" s="29"/>
      <c r="CV513" s="29"/>
      <c r="CW513" s="29"/>
      <c r="CX513" s="29"/>
      <c r="CY513" s="29"/>
      <c r="CZ513" s="29"/>
      <c r="DA513" s="29"/>
      <c r="DB513" s="29"/>
      <c r="DC513" s="29"/>
      <c r="DD513" s="29"/>
      <c r="DE513" s="29"/>
      <c r="DF513" s="29"/>
      <c r="DG513" s="29"/>
      <c r="DH513" s="29"/>
      <c r="DI513" s="29"/>
      <c r="DJ513" s="29"/>
    </row>
    <row r="514" spans="2:114" ht="9.9499999999999993" hidden="1" customHeight="1" x14ac:dyDescent="0.4">
      <c r="B514" s="105" t="s">
        <v>67</v>
      </c>
      <c r="C514" s="106"/>
      <c r="D514" s="106"/>
      <c r="E514" s="116"/>
      <c r="F514" s="116"/>
      <c r="G514" s="116"/>
      <c r="H514" s="116"/>
      <c r="I514" s="116"/>
      <c r="J514" s="116"/>
      <c r="K514" s="28"/>
      <c r="L514" s="28"/>
      <c r="M514" s="28"/>
      <c r="N514" s="28"/>
      <c r="O514" s="28"/>
      <c r="P514" s="28"/>
      <c r="Q514" s="30"/>
      <c r="R514" s="30"/>
      <c r="S514" s="30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9"/>
      <c r="AY514" s="29"/>
      <c r="AZ514" s="29"/>
      <c r="BA514" s="2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9"/>
      <c r="BT514" s="29"/>
      <c r="BU514" s="29"/>
      <c r="BV514" s="29"/>
      <c r="BW514" s="29"/>
      <c r="BX514" s="29"/>
      <c r="BY514" s="29"/>
      <c r="BZ514" s="29"/>
      <c r="CA514" s="29"/>
      <c r="CB514" s="29"/>
      <c r="CC514" s="29"/>
      <c r="CD514" s="29"/>
      <c r="CE514" s="29"/>
      <c r="CF514" s="29"/>
      <c r="CG514" s="29"/>
      <c r="CH514" s="29"/>
      <c r="CI514" s="29"/>
      <c r="CJ514" s="29"/>
      <c r="CK514" s="29"/>
      <c r="CL514" s="29"/>
      <c r="CM514" s="29"/>
      <c r="CN514" s="29"/>
      <c r="CO514" s="29"/>
      <c r="CP514" s="29"/>
      <c r="CQ514" s="29"/>
      <c r="CR514" s="29"/>
      <c r="CS514" s="29"/>
      <c r="CT514" s="29"/>
      <c r="CU514" s="29"/>
      <c r="CV514" s="29"/>
      <c r="CW514" s="29"/>
      <c r="CX514" s="29"/>
      <c r="CY514" s="29"/>
      <c r="CZ514" s="29"/>
      <c r="DA514" s="29"/>
      <c r="DB514" s="29"/>
      <c r="DC514" s="29"/>
      <c r="DD514" s="29"/>
      <c r="DE514" s="29"/>
      <c r="DF514" s="29"/>
      <c r="DG514" s="29"/>
      <c r="DH514" s="29"/>
      <c r="DI514" s="29"/>
      <c r="DJ514" s="29"/>
    </row>
    <row r="515" spans="2:114" ht="9.9499999999999993" hidden="1" customHeight="1" x14ac:dyDescent="0.4">
      <c r="B515" s="106"/>
      <c r="C515" s="106"/>
      <c r="D515" s="106"/>
      <c r="E515" s="116"/>
      <c r="F515" s="116"/>
      <c r="G515" s="116"/>
      <c r="H515" s="116"/>
      <c r="I515" s="116"/>
      <c r="J515" s="116"/>
      <c r="K515" s="28"/>
      <c r="L515" s="28"/>
      <c r="M515" s="28"/>
      <c r="N515" s="28"/>
      <c r="O515" s="28"/>
      <c r="P515" s="28"/>
      <c r="Q515" s="30"/>
      <c r="R515" s="30"/>
      <c r="S515" s="30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9"/>
      <c r="AY515" s="29"/>
      <c r="AZ515" s="29"/>
      <c r="BA515" s="29"/>
      <c r="BB515" s="29"/>
      <c r="BC515" s="29"/>
      <c r="BD515" s="29"/>
      <c r="BE515" s="29"/>
      <c r="BF515" s="29"/>
      <c r="BG515" s="29"/>
      <c r="BH515" s="29"/>
      <c r="BI515" s="29"/>
      <c r="BJ515" s="29"/>
      <c r="BK515" s="29"/>
      <c r="BL515" s="29"/>
      <c r="BM515" s="29"/>
      <c r="BN515" s="29"/>
      <c r="BO515" s="29"/>
      <c r="BP515" s="29"/>
      <c r="BQ515" s="29"/>
      <c r="BR515" s="29"/>
      <c r="BS515" s="29"/>
      <c r="BT515" s="29"/>
      <c r="BU515" s="29"/>
      <c r="BV515" s="29"/>
      <c r="BW515" s="29"/>
      <c r="BX515" s="29"/>
      <c r="BY515" s="29"/>
      <c r="BZ515" s="29"/>
      <c r="CA515" s="29"/>
      <c r="CB515" s="29"/>
      <c r="CC515" s="29"/>
      <c r="CD515" s="29"/>
      <c r="CE515" s="29"/>
      <c r="CF515" s="29"/>
      <c r="CG515" s="29"/>
      <c r="CH515" s="29"/>
      <c r="CI515" s="29"/>
      <c r="CJ515" s="29"/>
      <c r="CK515" s="29"/>
      <c r="CL515" s="29"/>
      <c r="CM515" s="29"/>
      <c r="CN515" s="29"/>
      <c r="CO515" s="29"/>
      <c r="CP515" s="29"/>
      <c r="CQ515" s="29"/>
      <c r="CR515" s="29"/>
      <c r="CS515" s="29"/>
      <c r="CT515" s="29"/>
      <c r="CU515" s="29"/>
      <c r="CV515" s="29"/>
      <c r="CW515" s="29"/>
      <c r="CX515" s="29"/>
      <c r="CY515" s="29"/>
      <c r="CZ515" s="29"/>
      <c r="DA515" s="29"/>
      <c r="DB515" s="29"/>
      <c r="DC515" s="29"/>
      <c r="DD515" s="29"/>
      <c r="DE515" s="29"/>
      <c r="DF515" s="29"/>
      <c r="DG515" s="29"/>
      <c r="DH515" s="29"/>
      <c r="DI515" s="29"/>
      <c r="DJ515" s="29"/>
    </row>
    <row r="516" spans="2:114" ht="9.9499999999999993" hidden="1" customHeight="1" x14ac:dyDescent="0.4">
      <c r="B516" s="105" t="s">
        <v>68</v>
      </c>
      <c r="C516" s="106"/>
      <c r="D516" s="106"/>
      <c r="E516" s="116"/>
      <c r="F516" s="116"/>
      <c r="G516" s="116"/>
      <c r="H516" s="116"/>
      <c r="I516" s="116"/>
      <c r="J516" s="116"/>
      <c r="K516" s="28"/>
      <c r="L516" s="28"/>
      <c r="M516" s="28"/>
      <c r="N516" s="28"/>
      <c r="O516" s="28"/>
      <c r="P516" s="28"/>
      <c r="Q516" s="30"/>
      <c r="R516" s="30"/>
      <c r="S516" s="30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9"/>
      <c r="AY516" s="29"/>
      <c r="AZ516" s="29"/>
      <c r="BA516" s="2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9"/>
      <c r="BT516" s="29"/>
      <c r="BU516" s="29"/>
      <c r="BV516" s="29"/>
      <c r="BW516" s="29"/>
      <c r="BX516" s="29"/>
      <c r="BY516" s="29"/>
      <c r="BZ516" s="29"/>
      <c r="CA516" s="29"/>
      <c r="CB516" s="29"/>
      <c r="CC516" s="29"/>
      <c r="CD516" s="29"/>
      <c r="CE516" s="29"/>
      <c r="CF516" s="29"/>
      <c r="CG516" s="29"/>
      <c r="CH516" s="29"/>
      <c r="CI516" s="29"/>
      <c r="CJ516" s="29"/>
      <c r="CK516" s="29"/>
      <c r="CL516" s="29"/>
      <c r="CM516" s="29"/>
      <c r="CN516" s="29"/>
      <c r="CO516" s="29"/>
      <c r="CP516" s="29"/>
      <c r="CQ516" s="29"/>
      <c r="CR516" s="29"/>
      <c r="CS516" s="29"/>
      <c r="CT516" s="29"/>
      <c r="CU516" s="29"/>
      <c r="CV516" s="29"/>
      <c r="CW516" s="29"/>
      <c r="CX516" s="29"/>
      <c r="CY516" s="29"/>
      <c r="CZ516" s="29"/>
      <c r="DA516" s="29"/>
      <c r="DB516" s="29"/>
      <c r="DC516" s="29"/>
      <c r="DD516" s="29"/>
      <c r="DE516" s="29"/>
      <c r="DF516" s="29"/>
      <c r="DG516" s="29"/>
      <c r="DH516" s="29"/>
      <c r="DI516" s="29"/>
      <c r="DJ516" s="29"/>
    </row>
    <row r="517" spans="2:114" ht="9.9499999999999993" hidden="1" customHeight="1" x14ac:dyDescent="0.4">
      <c r="B517" s="106"/>
      <c r="C517" s="106"/>
      <c r="D517" s="106"/>
      <c r="E517" s="116"/>
      <c r="F517" s="116"/>
      <c r="G517" s="116"/>
      <c r="H517" s="116"/>
      <c r="I517" s="116"/>
      <c r="J517" s="116"/>
      <c r="K517" s="28"/>
      <c r="L517" s="28"/>
      <c r="M517" s="28"/>
      <c r="N517" s="28"/>
      <c r="O517" s="28"/>
      <c r="P517" s="28"/>
      <c r="Q517" s="30"/>
      <c r="R517" s="30"/>
      <c r="S517" s="30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9"/>
      <c r="AY517" s="29"/>
      <c r="AZ517" s="29"/>
      <c r="BA517" s="29"/>
      <c r="BB517" s="29"/>
      <c r="BC517" s="29"/>
      <c r="BD517" s="29"/>
      <c r="BE517" s="29"/>
      <c r="BF517" s="29"/>
      <c r="BG517" s="29"/>
      <c r="BH517" s="29"/>
      <c r="BI517" s="29"/>
      <c r="BJ517" s="29"/>
      <c r="BK517" s="29"/>
      <c r="BL517" s="29"/>
      <c r="BM517" s="29"/>
      <c r="BN517" s="29"/>
      <c r="BO517" s="29"/>
      <c r="BP517" s="29"/>
      <c r="BQ517" s="29"/>
      <c r="BR517" s="29"/>
      <c r="BS517" s="29"/>
      <c r="BT517" s="29"/>
      <c r="BU517" s="29"/>
      <c r="BV517" s="29"/>
      <c r="BW517" s="29"/>
      <c r="BX517" s="29"/>
      <c r="BY517" s="29"/>
      <c r="BZ517" s="29"/>
      <c r="CA517" s="29"/>
      <c r="CB517" s="29"/>
      <c r="CC517" s="29"/>
      <c r="CD517" s="29"/>
      <c r="CE517" s="29"/>
      <c r="CF517" s="29"/>
      <c r="CG517" s="29"/>
      <c r="CH517" s="29"/>
      <c r="CI517" s="29"/>
      <c r="CJ517" s="29"/>
      <c r="CK517" s="29"/>
      <c r="CL517" s="29"/>
      <c r="CM517" s="29"/>
      <c r="CN517" s="29"/>
      <c r="CO517" s="29"/>
      <c r="CP517" s="29"/>
      <c r="CQ517" s="29"/>
      <c r="CR517" s="29"/>
      <c r="CS517" s="29"/>
      <c r="CT517" s="29"/>
      <c r="CU517" s="29"/>
      <c r="CV517" s="29"/>
      <c r="CW517" s="29"/>
      <c r="CX517" s="29"/>
      <c r="CY517" s="29"/>
      <c r="CZ517" s="29"/>
      <c r="DA517" s="29"/>
      <c r="DB517" s="29"/>
      <c r="DC517" s="29"/>
      <c r="DD517" s="29"/>
      <c r="DE517" s="29"/>
      <c r="DF517" s="29"/>
      <c r="DG517" s="29"/>
      <c r="DH517" s="29"/>
      <c r="DI517" s="29"/>
      <c r="DJ517" s="29"/>
    </row>
    <row r="518" spans="2:114" ht="9.9499999999999993" hidden="1" customHeight="1" x14ac:dyDescent="0.4">
      <c r="B518" s="105" t="s">
        <v>69</v>
      </c>
      <c r="C518" s="106"/>
      <c r="D518" s="106"/>
      <c r="E518" s="116"/>
      <c r="F518" s="116"/>
      <c r="G518" s="116"/>
      <c r="H518" s="116"/>
      <c r="I518" s="116"/>
      <c r="J518" s="116"/>
      <c r="K518" s="28"/>
      <c r="L518" s="28"/>
      <c r="M518" s="28"/>
      <c r="N518" s="28"/>
      <c r="O518" s="28"/>
      <c r="P518" s="28"/>
      <c r="Q518" s="30"/>
      <c r="R518" s="30"/>
      <c r="S518" s="30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9"/>
      <c r="AY518" s="29"/>
      <c r="AZ518" s="29"/>
      <c r="BA518" s="29"/>
      <c r="BB518" s="29"/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  <c r="BN518" s="29"/>
      <c r="BO518" s="29"/>
      <c r="BP518" s="29"/>
      <c r="BQ518" s="29"/>
      <c r="BR518" s="29"/>
      <c r="BS518" s="29"/>
      <c r="BT518" s="29"/>
      <c r="BU518" s="29"/>
      <c r="BV518" s="29"/>
      <c r="BW518" s="29"/>
      <c r="BX518" s="29"/>
      <c r="BY518" s="29"/>
      <c r="BZ518" s="29"/>
      <c r="CA518" s="29"/>
      <c r="CB518" s="29"/>
      <c r="CC518" s="29"/>
      <c r="CD518" s="29"/>
      <c r="CE518" s="29"/>
      <c r="CF518" s="29"/>
      <c r="CG518" s="29"/>
      <c r="CH518" s="29"/>
      <c r="CI518" s="29"/>
      <c r="CJ518" s="29"/>
      <c r="CK518" s="29"/>
      <c r="CL518" s="29"/>
      <c r="CM518" s="29"/>
      <c r="CN518" s="29"/>
      <c r="CO518" s="29"/>
      <c r="CP518" s="29"/>
      <c r="CQ518" s="29"/>
      <c r="CR518" s="29"/>
      <c r="CS518" s="29"/>
      <c r="CT518" s="29"/>
      <c r="CU518" s="29"/>
      <c r="CV518" s="29"/>
      <c r="CW518" s="29"/>
      <c r="CX518" s="29"/>
      <c r="CY518" s="29"/>
      <c r="CZ518" s="29"/>
      <c r="DA518" s="29"/>
      <c r="DB518" s="29"/>
      <c r="DC518" s="29"/>
      <c r="DD518" s="29"/>
      <c r="DE518" s="29"/>
      <c r="DF518" s="29"/>
      <c r="DG518" s="29"/>
      <c r="DH518" s="29"/>
      <c r="DI518" s="29"/>
      <c r="DJ518" s="29"/>
    </row>
    <row r="519" spans="2:114" ht="9.9499999999999993" hidden="1" customHeight="1" x14ac:dyDescent="0.4">
      <c r="B519" s="106"/>
      <c r="C519" s="106"/>
      <c r="D519" s="106"/>
      <c r="E519" s="116"/>
      <c r="F519" s="116"/>
      <c r="G519" s="116"/>
      <c r="H519" s="116"/>
      <c r="I519" s="116"/>
      <c r="J519" s="116"/>
      <c r="K519" s="28"/>
      <c r="L519" s="28"/>
      <c r="M519" s="28"/>
      <c r="N519" s="28"/>
      <c r="O519" s="28"/>
      <c r="P519" s="28"/>
      <c r="Q519" s="30"/>
      <c r="R519" s="30"/>
      <c r="S519" s="30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9"/>
      <c r="AY519" s="29"/>
      <c r="AZ519" s="29"/>
      <c r="BA519" s="29"/>
      <c r="BB519" s="29"/>
      <c r="BC519" s="29"/>
      <c r="BD519" s="29"/>
      <c r="BE519" s="29"/>
      <c r="BF519" s="29"/>
      <c r="BG519" s="29"/>
      <c r="BH519" s="29"/>
      <c r="BI519" s="29"/>
      <c r="BJ519" s="29"/>
      <c r="BK519" s="29"/>
      <c r="BL519" s="29"/>
      <c r="BM519" s="29"/>
      <c r="BN519" s="29"/>
      <c r="BO519" s="29"/>
      <c r="BP519" s="29"/>
      <c r="BQ519" s="29"/>
      <c r="BR519" s="29"/>
      <c r="BS519" s="29"/>
      <c r="BT519" s="29"/>
      <c r="BU519" s="29"/>
      <c r="BV519" s="29"/>
      <c r="BW519" s="29"/>
      <c r="BX519" s="29"/>
      <c r="BY519" s="29"/>
      <c r="BZ519" s="29"/>
      <c r="CA519" s="29"/>
      <c r="CB519" s="29"/>
      <c r="CC519" s="29"/>
      <c r="CD519" s="29"/>
      <c r="CE519" s="29"/>
      <c r="CF519" s="29"/>
      <c r="CG519" s="29"/>
      <c r="CH519" s="29"/>
      <c r="CI519" s="29"/>
      <c r="CJ519" s="29"/>
      <c r="CK519" s="29"/>
      <c r="CL519" s="29"/>
      <c r="CM519" s="29"/>
      <c r="CN519" s="29"/>
      <c r="CO519" s="29"/>
      <c r="CP519" s="29"/>
      <c r="CQ519" s="29"/>
      <c r="CR519" s="29"/>
      <c r="CS519" s="29"/>
      <c r="CT519" s="29"/>
      <c r="CU519" s="29"/>
      <c r="CV519" s="29"/>
      <c r="CW519" s="29"/>
      <c r="CX519" s="29"/>
      <c r="CY519" s="29"/>
      <c r="CZ519" s="29"/>
      <c r="DA519" s="29"/>
      <c r="DB519" s="29"/>
      <c r="DC519" s="29"/>
      <c r="DD519" s="29"/>
      <c r="DE519" s="29"/>
      <c r="DF519" s="29"/>
      <c r="DG519" s="29"/>
      <c r="DH519" s="29"/>
      <c r="DI519" s="29"/>
      <c r="DJ519" s="29"/>
    </row>
    <row r="520" spans="2:114" ht="9.9499999999999993" hidden="1" customHeight="1" x14ac:dyDescent="0.4">
      <c r="B520" s="105" t="s">
        <v>70</v>
      </c>
      <c r="C520" s="106"/>
      <c r="D520" s="106"/>
      <c r="E520" s="116"/>
      <c r="F520" s="116"/>
      <c r="G520" s="116"/>
      <c r="H520" s="116"/>
      <c r="I520" s="116"/>
      <c r="J520" s="116"/>
      <c r="K520" s="28"/>
      <c r="L520" s="28"/>
      <c r="M520" s="28"/>
      <c r="N520" s="28"/>
      <c r="O520" s="28"/>
      <c r="P520" s="28"/>
      <c r="Q520" s="30"/>
      <c r="R520" s="30"/>
      <c r="S520" s="30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9"/>
      <c r="AY520" s="29"/>
      <c r="AZ520" s="29"/>
      <c r="BA520" s="2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  <c r="BQ520" s="29"/>
      <c r="BR520" s="29"/>
      <c r="BS520" s="29"/>
      <c r="BT520" s="29"/>
      <c r="BU520" s="29"/>
      <c r="BV520" s="29"/>
      <c r="BW520" s="29"/>
      <c r="BX520" s="29"/>
      <c r="BY520" s="29"/>
      <c r="BZ520" s="29"/>
      <c r="CA520" s="29"/>
      <c r="CB520" s="29"/>
      <c r="CC520" s="29"/>
      <c r="CD520" s="29"/>
      <c r="CE520" s="29"/>
      <c r="CF520" s="29"/>
      <c r="CG520" s="29"/>
      <c r="CH520" s="29"/>
      <c r="CI520" s="29"/>
      <c r="CJ520" s="29"/>
      <c r="CK520" s="29"/>
      <c r="CL520" s="29"/>
      <c r="CM520" s="29"/>
      <c r="CN520" s="29"/>
      <c r="CO520" s="29"/>
      <c r="CP520" s="29"/>
      <c r="CQ520" s="29"/>
      <c r="CR520" s="29"/>
      <c r="CS520" s="29"/>
      <c r="CT520" s="29"/>
      <c r="CU520" s="29"/>
      <c r="CV520" s="29"/>
      <c r="CW520" s="29"/>
      <c r="CX520" s="29"/>
      <c r="CY520" s="29"/>
      <c r="CZ520" s="29"/>
      <c r="DA520" s="29"/>
      <c r="DB520" s="29"/>
      <c r="DC520" s="29"/>
      <c r="DD520" s="29"/>
      <c r="DE520" s="29"/>
      <c r="DF520" s="29"/>
      <c r="DG520" s="29"/>
      <c r="DH520" s="29"/>
      <c r="DI520" s="29"/>
      <c r="DJ520" s="29"/>
    </row>
    <row r="521" spans="2:114" ht="9.9499999999999993" hidden="1" customHeight="1" x14ac:dyDescent="0.4">
      <c r="B521" s="106"/>
      <c r="C521" s="106"/>
      <c r="D521" s="106"/>
      <c r="E521" s="116"/>
      <c r="F521" s="116"/>
      <c r="G521" s="116"/>
      <c r="H521" s="116"/>
      <c r="I521" s="116"/>
      <c r="J521" s="116"/>
      <c r="K521" s="28"/>
      <c r="L521" s="28"/>
      <c r="M521" s="28"/>
      <c r="N521" s="28"/>
      <c r="O521" s="28"/>
      <c r="P521" s="28"/>
      <c r="Q521" s="30"/>
      <c r="R521" s="30"/>
      <c r="S521" s="30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9"/>
      <c r="AY521" s="29"/>
      <c r="AZ521" s="29"/>
      <c r="BA521" s="29"/>
      <c r="BB521" s="29"/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  <c r="BN521" s="29"/>
      <c r="BO521" s="29"/>
      <c r="BP521" s="29"/>
      <c r="BQ521" s="29"/>
      <c r="BR521" s="29"/>
      <c r="BS521" s="29"/>
      <c r="BT521" s="29"/>
      <c r="BU521" s="29"/>
      <c r="BV521" s="29"/>
      <c r="BW521" s="29"/>
      <c r="BX521" s="29"/>
      <c r="BY521" s="29"/>
      <c r="BZ521" s="29"/>
      <c r="CA521" s="29"/>
      <c r="CB521" s="29"/>
      <c r="CC521" s="29"/>
      <c r="CD521" s="29"/>
      <c r="CE521" s="29"/>
      <c r="CF521" s="29"/>
      <c r="CG521" s="29"/>
      <c r="CH521" s="29"/>
      <c r="CI521" s="29"/>
      <c r="CJ521" s="29"/>
      <c r="CK521" s="29"/>
      <c r="CL521" s="29"/>
      <c r="CM521" s="29"/>
      <c r="CN521" s="29"/>
      <c r="CO521" s="29"/>
      <c r="CP521" s="29"/>
      <c r="CQ521" s="29"/>
      <c r="CR521" s="29"/>
      <c r="CS521" s="29"/>
      <c r="CT521" s="29"/>
      <c r="CU521" s="29"/>
      <c r="CV521" s="29"/>
      <c r="CW521" s="29"/>
      <c r="CX521" s="29"/>
      <c r="CY521" s="29"/>
      <c r="CZ521" s="29"/>
      <c r="DA521" s="29"/>
      <c r="DB521" s="29"/>
      <c r="DC521" s="29"/>
      <c r="DD521" s="29"/>
      <c r="DE521" s="29"/>
      <c r="DF521" s="29"/>
      <c r="DG521" s="29"/>
      <c r="DH521" s="29"/>
      <c r="DI521" s="29"/>
      <c r="DJ521" s="29"/>
    </row>
    <row r="522" spans="2:114" ht="9.9499999999999993" hidden="1" customHeight="1" x14ac:dyDescent="0.4">
      <c r="B522" s="105" t="s">
        <v>71</v>
      </c>
      <c r="C522" s="106"/>
      <c r="D522" s="106"/>
      <c r="E522" s="116"/>
      <c r="F522" s="116"/>
      <c r="G522" s="116"/>
      <c r="H522" s="116"/>
      <c r="I522" s="116"/>
      <c r="J522" s="116"/>
      <c r="K522" s="28"/>
      <c r="L522" s="28"/>
      <c r="M522" s="28"/>
      <c r="N522" s="28"/>
      <c r="O522" s="28"/>
      <c r="P522" s="28"/>
      <c r="Q522" s="30"/>
      <c r="R522" s="30"/>
      <c r="S522" s="30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9"/>
      <c r="AY522" s="29"/>
      <c r="AZ522" s="29"/>
      <c r="BA522" s="29"/>
      <c r="BB522" s="29"/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  <c r="BN522" s="29"/>
      <c r="BO522" s="29"/>
      <c r="BP522" s="29"/>
      <c r="BQ522" s="29"/>
      <c r="BR522" s="29"/>
      <c r="BS522" s="29"/>
      <c r="BT522" s="29"/>
      <c r="BU522" s="29"/>
      <c r="BV522" s="29"/>
      <c r="BW522" s="29"/>
      <c r="BX522" s="29"/>
      <c r="BY522" s="29"/>
      <c r="BZ522" s="29"/>
      <c r="CA522" s="29"/>
      <c r="CB522" s="29"/>
      <c r="CC522" s="29"/>
      <c r="CD522" s="29"/>
      <c r="CE522" s="29"/>
      <c r="CF522" s="29"/>
      <c r="CG522" s="29"/>
      <c r="CH522" s="29"/>
      <c r="CI522" s="29"/>
      <c r="CJ522" s="29"/>
      <c r="CK522" s="29"/>
      <c r="CL522" s="29"/>
      <c r="CM522" s="29"/>
      <c r="CN522" s="29"/>
      <c r="CO522" s="29"/>
      <c r="CP522" s="29"/>
      <c r="CQ522" s="29"/>
      <c r="CR522" s="29"/>
      <c r="CS522" s="29"/>
      <c r="CT522" s="29"/>
      <c r="CU522" s="29"/>
      <c r="CV522" s="29"/>
      <c r="CW522" s="29"/>
      <c r="CX522" s="29"/>
      <c r="CY522" s="29"/>
      <c r="CZ522" s="29"/>
      <c r="DA522" s="29"/>
      <c r="DB522" s="29"/>
      <c r="DC522" s="29"/>
      <c r="DD522" s="29"/>
      <c r="DE522" s="29"/>
      <c r="DF522" s="29"/>
      <c r="DG522" s="29"/>
      <c r="DH522" s="29"/>
      <c r="DI522" s="29"/>
      <c r="DJ522" s="29"/>
    </row>
    <row r="523" spans="2:114" ht="9.9499999999999993" hidden="1" customHeight="1" x14ac:dyDescent="0.4">
      <c r="B523" s="106"/>
      <c r="C523" s="106"/>
      <c r="D523" s="106"/>
      <c r="E523" s="116"/>
      <c r="F523" s="116"/>
      <c r="G523" s="116"/>
      <c r="H523" s="116"/>
      <c r="I523" s="116"/>
      <c r="J523" s="116"/>
      <c r="K523" s="28"/>
      <c r="L523" s="28"/>
      <c r="M523" s="28"/>
      <c r="N523" s="28"/>
      <c r="O523" s="28"/>
      <c r="P523" s="28"/>
      <c r="Q523" s="30"/>
      <c r="R523" s="30"/>
      <c r="S523" s="30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9"/>
      <c r="AY523" s="29"/>
      <c r="AZ523" s="29"/>
      <c r="BA523" s="29"/>
      <c r="BB523" s="29"/>
      <c r="BC523" s="29"/>
      <c r="BD523" s="29"/>
      <c r="BE523" s="29"/>
      <c r="BF523" s="29"/>
      <c r="BG523" s="29"/>
      <c r="BH523" s="29"/>
      <c r="BI523" s="29"/>
      <c r="BJ523" s="29"/>
      <c r="BK523" s="29"/>
      <c r="BL523" s="29"/>
      <c r="BM523" s="29"/>
      <c r="BN523" s="29"/>
      <c r="BO523" s="29"/>
      <c r="BP523" s="29"/>
      <c r="BQ523" s="29"/>
      <c r="BR523" s="29"/>
      <c r="BS523" s="29"/>
      <c r="BT523" s="29"/>
      <c r="BU523" s="29"/>
      <c r="BV523" s="29"/>
      <c r="BW523" s="29"/>
      <c r="BX523" s="29"/>
      <c r="BY523" s="29"/>
      <c r="BZ523" s="29"/>
      <c r="CA523" s="29"/>
      <c r="CB523" s="29"/>
      <c r="CC523" s="29"/>
      <c r="CD523" s="29"/>
      <c r="CE523" s="29"/>
      <c r="CF523" s="29"/>
      <c r="CG523" s="29"/>
      <c r="CH523" s="29"/>
      <c r="CI523" s="29"/>
      <c r="CJ523" s="29"/>
      <c r="CK523" s="29"/>
      <c r="CL523" s="29"/>
      <c r="CM523" s="29"/>
      <c r="CN523" s="29"/>
      <c r="CO523" s="29"/>
      <c r="CP523" s="29"/>
      <c r="CQ523" s="29"/>
      <c r="CR523" s="29"/>
      <c r="CS523" s="29"/>
      <c r="CT523" s="29"/>
      <c r="CU523" s="29"/>
      <c r="CV523" s="29"/>
      <c r="CW523" s="29"/>
      <c r="CX523" s="29"/>
      <c r="CY523" s="29"/>
      <c r="CZ523" s="29"/>
      <c r="DA523" s="29"/>
      <c r="DB523" s="29"/>
      <c r="DC523" s="29"/>
      <c r="DD523" s="29"/>
      <c r="DE523" s="29"/>
      <c r="DF523" s="29"/>
      <c r="DG523" s="29"/>
      <c r="DH523" s="29"/>
      <c r="DI523" s="29"/>
      <c r="DJ523" s="29"/>
    </row>
    <row r="524" spans="2:114" ht="9.9499999999999993" customHeight="1" x14ac:dyDescent="0.4"/>
    <row r="525" spans="2:114" ht="9.9499999999999993" customHeight="1" x14ac:dyDescent="0.4"/>
    <row r="526" spans="2:114" ht="9.9499999999999993" customHeight="1" x14ac:dyDescent="0.4"/>
    <row r="527" spans="2:114" ht="9.9499999999999993" customHeight="1" x14ac:dyDescent="0.4"/>
    <row r="528" spans="2:114" ht="9.9499999999999993" customHeight="1" x14ac:dyDescent="0.4"/>
    <row r="529" ht="9.9499999999999993" customHeight="1" x14ac:dyDescent="0.4"/>
    <row r="530" ht="9.9499999999999993" customHeight="1" x14ac:dyDescent="0.4"/>
    <row r="531" ht="9.9499999999999993" customHeight="1" x14ac:dyDescent="0.4"/>
    <row r="532" ht="9.9499999999999993" customHeight="1" x14ac:dyDescent="0.4"/>
    <row r="533" ht="9.9499999999999993" customHeight="1" x14ac:dyDescent="0.4"/>
    <row r="534" ht="9.9499999999999993" customHeight="1" x14ac:dyDescent="0.4"/>
    <row r="535" ht="9.9499999999999993" customHeight="1" x14ac:dyDescent="0.4"/>
    <row r="536" ht="9.9499999999999993" customHeight="1" x14ac:dyDescent="0.4"/>
    <row r="537" ht="9.9499999999999993" customHeight="1" x14ac:dyDescent="0.4"/>
  </sheetData>
  <sheetProtection algorithmName="SHA-512" hashValue="nY638Sl0K7zM5mQRVEsEwb/NnWAIrzYkcvLWuCA0EmGcMimwjKeZElfwwcQ2WyyBQiLWoDKG1OyCq23oBcrUeQ==" saltValue="SsENPRRFwGpeaJUG6EAWbA==" spinCount="100000" sheet="1" scenarios="1" selectLockedCells="1"/>
  <mergeCells count="516">
    <mergeCell ref="U34:AS35"/>
    <mergeCell ref="E32:P35"/>
    <mergeCell ref="Q32:R35"/>
    <mergeCell ref="D419:AT420"/>
    <mergeCell ref="D421:AT422"/>
    <mergeCell ref="D423:AT424"/>
    <mergeCell ref="D425:AT426"/>
    <mergeCell ref="D427:AT428"/>
    <mergeCell ref="D429:AT430"/>
    <mergeCell ref="AQ334:AV335"/>
    <mergeCell ref="AQ358:AV359"/>
    <mergeCell ref="B85:AV86"/>
    <mergeCell ref="B160:AV161"/>
    <mergeCell ref="B235:AV236"/>
    <mergeCell ref="D63:AT64"/>
    <mergeCell ref="D65:AT66"/>
    <mergeCell ref="D67:AT68"/>
    <mergeCell ref="D69:AT70"/>
    <mergeCell ref="D71:AT72"/>
    <mergeCell ref="S32:T33"/>
    <mergeCell ref="U32:AS33"/>
    <mergeCell ref="S34:T35"/>
    <mergeCell ref="C360:AD372"/>
    <mergeCell ref="B377:L380"/>
    <mergeCell ref="M377:AK380"/>
    <mergeCell ref="AL379:AV380"/>
    <mergeCell ref="B383:AV384"/>
    <mergeCell ref="B466:D467"/>
    <mergeCell ref="E466:G467"/>
    <mergeCell ref="H466:J467"/>
    <mergeCell ref="H458:J459"/>
    <mergeCell ref="H460:J461"/>
    <mergeCell ref="H462:J463"/>
    <mergeCell ref="K460:M461"/>
    <mergeCell ref="N460:P461"/>
    <mergeCell ref="Q460:S461"/>
    <mergeCell ref="K462:M463"/>
    <mergeCell ref="N462:P463"/>
    <mergeCell ref="B452:D453"/>
    <mergeCell ref="E452:G453"/>
    <mergeCell ref="B454:D455"/>
    <mergeCell ref="B456:D457"/>
    <mergeCell ref="AC452:AE453"/>
    <mergeCell ref="AF452:AH453"/>
    <mergeCell ref="AI452:AK453"/>
    <mergeCell ref="C387:AU416"/>
    <mergeCell ref="D431:AT432"/>
    <mergeCell ref="AE370:AG371"/>
    <mergeCell ref="AE363:AG364"/>
    <mergeCell ref="AH363:AM364"/>
    <mergeCell ref="AF372:AU374"/>
    <mergeCell ref="DE452:DJ453"/>
    <mergeCell ref="CY454:DJ455"/>
    <mergeCell ref="BB461:BJ463"/>
    <mergeCell ref="AY464:BA466"/>
    <mergeCell ref="BB464:BJ466"/>
    <mergeCell ref="D433:AT434"/>
    <mergeCell ref="D435:AT436"/>
    <mergeCell ref="D437:AT438"/>
    <mergeCell ref="D439:AT440"/>
    <mergeCell ref="D441:AT442"/>
    <mergeCell ref="D443:AT444"/>
    <mergeCell ref="D445:AT446"/>
    <mergeCell ref="AN350:AP351"/>
    <mergeCell ref="AQ350:AV351"/>
    <mergeCell ref="AN352:AP353"/>
    <mergeCell ref="AQ352:AV353"/>
    <mergeCell ref="AN354:AP355"/>
    <mergeCell ref="AQ354:AV355"/>
    <mergeCell ref="AN356:AP357"/>
    <mergeCell ref="AQ356:AV357"/>
    <mergeCell ref="CY452:DD453"/>
    <mergeCell ref="AH367:AU368"/>
    <mergeCell ref="AH370:AM371"/>
    <mergeCell ref="AH360:AU361"/>
    <mergeCell ref="T482:V483"/>
    <mergeCell ref="W482:Y483"/>
    <mergeCell ref="Z482:AB483"/>
    <mergeCell ref="AH336:AS337"/>
    <mergeCell ref="AE348:AG349"/>
    <mergeCell ref="AH348:AM349"/>
    <mergeCell ref="AE350:AG351"/>
    <mergeCell ref="AH350:AM351"/>
    <mergeCell ref="AE352:AG353"/>
    <mergeCell ref="AH352:AM353"/>
    <mergeCell ref="AE354:AG355"/>
    <mergeCell ref="AH354:AM355"/>
    <mergeCell ref="Z474:AB475"/>
    <mergeCell ref="T476:V477"/>
    <mergeCell ref="W476:Y477"/>
    <mergeCell ref="Z476:AB477"/>
    <mergeCell ref="T478:V479"/>
    <mergeCell ref="W478:Y479"/>
    <mergeCell ref="Z478:AB479"/>
    <mergeCell ref="T480:V481"/>
    <mergeCell ref="W480:Y481"/>
    <mergeCell ref="Z480:AB481"/>
    <mergeCell ref="AN348:AP349"/>
    <mergeCell ref="AQ348:AV349"/>
    <mergeCell ref="K510:M511"/>
    <mergeCell ref="N510:P511"/>
    <mergeCell ref="Q510:S511"/>
    <mergeCell ref="T452:V453"/>
    <mergeCell ref="W452:Y453"/>
    <mergeCell ref="Z452:AB453"/>
    <mergeCell ref="T454:V455"/>
    <mergeCell ref="W454:Y455"/>
    <mergeCell ref="Z454:AB455"/>
    <mergeCell ref="T456:V457"/>
    <mergeCell ref="W456:Y457"/>
    <mergeCell ref="Z456:AB457"/>
    <mergeCell ref="T458:V459"/>
    <mergeCell ref="W458:Y459"/>
    <mergeCell ref="Z458:AB459"/>
    <mergeCell ref="T460:V461"/>
    <mergeCell ref="W460:Y461"/>
    <mergeCell ref="Z460:AB461"/>
    <mergeCell ref="T462:V463"/>
    <mergeCell ref="W462:Y463"/>
    <mergeCell ref="Z462:AB463"/>
    <mergeCell ref="T464:V465"/>
    <mergeCell ref="W464:Y465"/>
    <mergeCell ref="Z464:AB465"/>
    <mergeCell ref="K504:M505"/>
    <mergeCell ref="N504:P505"/>
    <mergeCell ref="Q504:S505"/>
    <mergeCell ref="K506:M507"/>
    <mergeCell ref="N506:P507"/>
    <mergeCell ref="Q506:S507"/>
    <mergeCell ref="K508:M509"/>
    <mergeCell ref="N508:P509"/>
    <mergeCell ref="Q508:S509"/>
    <mergeCell ref="K498:M499"/>
    <mergeCell ref="N498:P499"/>
    <mergeCell ref="Q498:S499"/>
    <mergeCell ref="K500:M501"/>
    <mergeCell ref="N500:P501"/>
    <mergeCell ref="Q500:S501"/>
    <mergeCell ref="K502:M503"/>
    <mergeCell ref="N502:P503"/>
    <mergeCell ref="Q502:S503"/>
    <mergeCell ref="K492:M493"/>
    <mergeCell ref="N492:P493"/>
    <mergeCell ref="Q492:S493"/>
    <mergeCell ref="K494:M495"/>
    <mergeCell ref="N494:P495"/>
    <mergeCell ref="Q494:S495"/>
    <mergeCell ref="K496:M497"/>
    <mergeCell ref="N496:P497"/>
    <mergeCell ref="Q496:S497"/>
    <mergeCell ref="K486:M487"/>
    <mergeCell ref="N486:P487"/>
    <mergeCell ref="Q486:S487"/>
    <mergeCell ref="K488:M489"/>
    <mergeCell ref="N488:P489"/>
    <mergeCell ref="Q488:S489"/>
    <mergeCell ref="K490:M491"/>
    <mergeCell ref="N490:P491"/>
    <mergeCell ref="Q490:S491"/>
    <mergeCell ref="K480:M481"/>
    <mergeCell ref="N480:P481"/>
    <mergeCell ref="Q480:S481"/>
    <mergeCell ref="K482:M483"/>
    <mergeCell ref="N482:P483"/>
    <mergeCell ref="Q482:S483"/>
    <mergeCell ref="K484:M485"/>
    <mergeCell ref="N484:P485"/>
    <mergeCell ref="Q484:S485"/>
    <mergeCell ref="AA30:AS31"/>
    <mergeCell ref="FG454:FR455"/>
    <mergeCell ref="FG452:FL453"/>
    <mergeCell ref="Z258:AU272"/>
    <mergeCell ref="K476:M477"/>
    <mergeCell ref="N476:P477"/>
    <mergeCell ref="Q476:S477"/>
    <mergeCell ref="K478:M479"/>
    <mergeCell ref="N478:P479"/>
    <mergeCell ref="Q478:S479"/>
    <mergeCell ref="T466:V467"/>
    <mergeCell ref="W466:Y467"/>
    <mergeCell ref="Z466:AB467"/>
    <mergeCell ref="T468:V469"/>
    <mergeCell ref="W468:Y469"/>
    <mergeCell ref="Z468:AB469"/>
    <mergeCell ref="T470:V471"/>
    <mergeCell ref="W470:Y471"/>
    <mergeCell ref="Z470:AB471"/>
    <mergeCell ref="T472:V473"/>
    <mergeCell ref="W472:Y473"/>
    <mergeCell ref="Z472:AB473"/>
    <mergeCell ref="T474:V475"/>
    <mergeCell ref="W474:Y475"/>
    <mergeCell ref="K474:M475"/>
    <mergeCell ref="N474:P475"/>
    <mergeCell ref="Q474:S475"/>
    <mergeCell ref="K464:M465"/>
    <mergeCell ref="N464:P465"/>
    <mergeCell ref="Q464:S465"/>
    <mergeCell ref="K466:M467"/>
    <mergeCell ref="N466:P467"/>
    <mergeCell ref="Q466:S467"/>
    <mergeCell ref="K468:M469"/>
    <mergeCell ref="N468:P469"/>
    <mergeCell ref="Q468:S469"/>
    <mergeCell ref="K470:M471"/>
    <mergeCell ref="N470:P471"/>
    <mergeCell ref="Q470:S471"/>
    <mergeCell ref="K472:M473"/>
    <mergeCell ref="N472:P473"/>
    <mergeCell ref="Q472:S473"/>
    <mergeCell ref="B518:D519"/>
    <mergeCell ref="E518:G519"/>
    <mergeCell ref="H518:J519"/>
    <mergeCell ref="B520:D521"/>
    <mergeCell ref="E520:G521"/>
    <mergeCell ref="H520:J521"/>
    <mergeCell ref="B522:D523"/>
    <mergeCell ref="E522:G523"/>
    <mergeCell ref="H522:J523"/>
    <mergeCell ref="B512:D513"/>
    <mergeCell ref="E512:G513"/>
    <mergeCell ref="H512:J513"/>
    <mergeCell ref="B514:D515"/>
    <mergeCell ref="E514:G515"/>
    <mergeCell ref="H514:J515"/>
    <mergeCell ref="B516:D517"/>
    <mergeCell ref="E516:G517"/>
    <mergeCell ref="H516:J517"/>
    <mergeCell ref="B506:D507"/>
    <mergeCell ref="E506:G507"/>
    <mergeCell ref="H506:J507"/>
    <mergeCell ref="B508:D509"/>
    <mergeCell ref="E508:G509"/>
    <mergeCell ref="H508:J509"/>
    <mergeCell ref="B510:D511"/>
    <mergeCell ref="E510:G511"/>
    <mergeCell ref="H510:J511"/>
    <mergeCell ref="B500:D501"/>
    <mergeCell ref="E500:G501"/>
    <mergeCell ref="H500:J501"/>
    <mergeCell ref="B502:D503"/>
    <mergeCell ref="E502:G503"/>
    <mergeCell ref="H502:J503"/>
    <mergeCell ref="B504:D505"/>
    <mergeCell ref="E504:G505"/>
    <mergeCell ref="H504:J505"/>
    <mergeCell ref="B494:D495"/>
    <mergeCell ref="E494:G495"/>
    <mergeCell ref="H494:J495"/>
    <mergeCell ref="B496:D497"/>
    <mergeCell ref="E496:G497"/>
    <mergeCell ref="H496:J497"/>
    <mergeCell ref="B498:D499"/>
    <mergeCell ref="E498:G499"/>
    <mergeCell ref="H498:J499"/>
    <mergeCell ref="B488:D489"/>
    <mergeCell ref="E488:G489"/>
    <mergeCell ref="H488:J489"/>
    <mergeCell ref="B490:D491"/>
    <mergeCell ref="E490:G491"/>
    <mergeCell ref="H490:J491"/>
    <mergeCell ref="B492:D493"/>
    <mergeCell ref="E492:G493"/>
    <mergeCell ref="H492:J493"/>
    <mergeCell ref="B478:D479"/>
    <mergeCell ref="B480:D481"/>
    <mergeCell ref="B482:D483"/>
    <mergeCell ref="B484:D485"/>
    <mergeCell ref="B486:D487"/>
    <mergeCell ref="E478:G479"/>
    <mergeCell ref="H478:J479"/>
    <mergeCell ref="E480:G481"/>
    <mergeCell ref="H480:J481"/>
    <mergeCell ref="E482:G483"/>
    <mergeCell ref="H482:J483"/>
    <mergeCell ref="E484:G485"/>
    <mergeCell ref="H484:J485"/>
    <mergeCell ref="E486:G487"/>
    <mergeCell ref="H486:J487"/>
    <mergeCell ref="B468:D469"/>
    <mergeCell ref="E468:G469"/>
    <mergeCell ref="H468:J469"/>
    <mergeCell ref="B476:D477"/>
    <mergeCell ref="E476:G477"/>
    <mergeCell ref="H476:J477"/>
    <mergeCell ref="B470:D471"/>
    <mergeCell ref="E470:G471"/>
    <mergeCell ref="H470:J471"/>
    <mergeCell ref="B472:D473"/>
    <mergeCell ref="E472:G473"/>
    <mergeCell ref="H472:J473"/>
    <mergeCell ref="B474:D475"/>
    <mergeCell ref="E474:G475"/>
    <mergeCell ref="H474:J475"/>
    <mergeCell ref="FM452:FR453"/>
    <mergeCell ref="B464:D465"/>
    <mergeCell ref="E464:G465"/>
    <mergeCell ref="H464:J465"/>
    <mergeCell ref="K452:M453"/>
    <mergeCell ref="N452:P453"/>
    <mergeCell ref="Q452:S453"/>
    <mergeCell ref="K454:M455"/>
    <mergeCell ref="N454:P455"/>
    <mergeCell ref="Q454:S455"/>
    <mergeCell ref="K456:M457"/>
    <mergeCell ref="N456:P457"/>
    <mergeCell ref="Q456:S457"/>
    <mergeCell ref="K458:M459"/>
    <mergeCell ref="N458:P459"/>
    <mergeCell ref="Q458:S459"/>
    <mergeCell ref="B462:D463"/>
    <mergeCell ref="E454:G455"/>
    <mergeCell ref="E456:G457"/>
    <mergeCell ref="E458:G459"/>
    <mergeCell ref="E460:G461"/>
    <mergeCell ref="E462:G463"/>
    <mergeCell ref="H452:J453"/>
    <mergeCell ref="H454:J455"/>
    <mergeCell ref="E24:P25"/>
    <mergeCell ref="E26:P27"/>
    <mergeCell ref="S26:AS27"/>
    <mergeCell ref="ES458:FD459"/>
    <mergeCell ref="ES456:FD457"/>
    <mergeCell ref="AY458:BJ459"/>
    <mergeCell ref="AY454:BD455"/>
    <mergeCell ref="BE454:BJ455"/>
    <mergeCell ref="AY456:BD457"/>
    <mergeCell ref="BE456:BJ457"/>
    <mergeCell ref="ES454:EX455"/>
    <mergeCell ref="EY454:FD455"/>
    <mergeCell ref="AY452:BD453"/>
    <mergeCell ref="ES452:EX453"/>
    <mergeCell ref="EY452:FD453"/>
    <mergeCell ref="CE452:CJ453"/>
    <mergeCell ref="CE454:CJ455"/>
    <mergeCell ref="CL452:CQ453"/>
    <mergeCell ref="CR452:CW453"/>
    <mergeCell ref="CL454:CW455"/>
    <mergeCell ref="H456:J457"/>
    <mergeCell ref="E30:P31"/>
    <mergeCell ref="Q30:R31"/>
    <mergeCell ref="S30:Z31"/>
    <mergeCell ref="B2:L5"/>
    <mergeCell ref="M2:AK5"/>
    <mergeCell ref="AL4:AV5"/>
    <mergeCell ref="E10:P11"/>
    <mergeCell ref="E14:P15"/>
    <mergeCell ref="E16:P17"/>
    <mergeCell ref="Q10:R11"/>
    <mergeCell ref="Q14:R15"/>
    <mergeCell ref="Q16:R17"/>
    <mergeCell ref="E12:P13"/>
    <mergeCell ref="S10:AS11"/>
    <mergeCell ref="S14:AS15"/>
    <mergeCell ref="S16:AS17"/>
    <mergeCell ref="Q12:R13"/>
    <mergeCell ref="S12:AS13"/>
    <mergeCell ref="E8:P9"/>
    <mergeCell ref="Q8:R9"/>
    <mergeCell ref="S8:AS9"/>
    <mergeCell ref="AL2:AV3"/>
    <mergeCell ref="B458:D459"/>
    <mergeCell ref="B460:D461"/>
    <mergeCell ref="Q462:S463"/>
    <mergeCell ref="AL79:AV80"/>
    <mergeCell ref="B83:AV84"/>
    <mergeCell ref="B77:L80"/>
    <mergeCell ref="M77:AK80"/>
    <mergeCell ref="GP452:GR454"/>
    <mergeCell ref="C87:D88"/>
    <mergeCell ref="C181:D182"/>
    <mergeCell ref="Z181:AA182"/>
    <mergeCell ref="Z164:AU178"/>
    <mergeCell ref="B158:AV159"/>
    <mergeCell ref="C162:D163"/>
    <mergeCell ref="Z162:AA163"/>
    <mergeCell ref="C164:X178"/>
    <mergeCell ref="AL154:AV155"/>
    <mergeCell ref="C125:D126"/>
    <mergeCell ref="Z125:AA126"/>
    <mergeCell ref="C127:X141"/>
    <mergeCell ref="Z127:AU141"/>
    <mergeCell ref="C144:AU145"/>
    <mergeCell ref="B152:L155"/>
    <mergeCell ref="M152:AK155"/>
    <mergeCell ref="S24:AS25"/>
    <mergeCell ref="S28:Z29"/>
    <mergeCell ref="AA28:AS29"/>
    <mergeCell ref="BE452:BJ453"/>
    <mergeCell ref="E22:P23"/>
    <mergeCell ref="Q22:R23"/>
    <mergeCell ref="S22:AS23"/>
    <mergeCell ref="Q18:R19"/>
    <mergeCell ref="Q20:R21"/>
    <mergeCell ref="Q24:R25"/>
    <mergeCell ref="Q26:R27"/>
    <mergeCell ref="Q28:R29"/>
    <mergeCell ref="E28:P29"/>
    <mergeCell ref="S18:AS19"/>
    <mergeCell ref="S20:AS21"/>
    <mergeCell ref="E18:P19"/>
    <mergeCell ref="E20:P21"/>
    <mergeCell ref="Z87:AA88"/>
    <mergeCell ref="C89:X103"/>
    <mergeCell ref="Z89:AU103"/>
    <mergeCell ref="C106:D107"/>
    <mergeCell ref="Z106:AA107"/>
    <mergeCell ref="C108:X122"/>
    <mergeCell ref="Z108:AU122"/>
    <mergeCell ref="C219:AU220"/>
    <mergeCell ref="B227:L230"/>
    <mergeCell ref="M227:AK230"/>
    <mergeCell ref="C183:X197"/>
    <mergeCell ref="Z183:AU197"/>
    <mergeCell ref="C200:D201"/>
    <mergeCell ref="Z200:AA201"/>
    <mergeCell ref="C202:X216"/>
    <mergeCell ref="Z202:AU216"/>
    <mergeCell ref="C256:D257"/>
    <mergeCell ref="Z256:AA257"/>
    <mergeCell ref="C258:X272"/>
    <mergeCell ref="C239:X253"/>
    <mergeCell ref="Z239:AU253"/>
    <mergeCell ref="C237:D238"/>
    <mergeCell ref="Z237:AA238"/>
    <mergeCell ref="AL229:AV230"/>
    <mergeCell ref="B233:AV234"/>
    <mergeCell ref="AL304:AV305"/>
    <mergeCell ref="B308:AV309"/>
    <mergeCell ref="Z281:AU295"/>
    <mergeCell ref="B302:L305"/>
    <mergeCell ref="M302:AK305"/>
    <mergeCell ref="B275:AV276"/>
    <mergeCell ref="C279:D280"/>
    <mergeCell ref="Z279:AA280"/>
    <mergeCell ref="C281:X295"/>
    <mergeCell ref="AN318:AP319"/>
    <mergeCell ref="AQ318:AV319"/>
    <mergeCell ref="AE320:AG321"/>
    <mergeCell ref="AH320:AM321"/>
    <mergeCell ref="AN320:AP321"/>
    <mergeCell ref="AQ320:AV321"/>
    <mergeCell ref="AE322:AG323"/>
    <mergeCell ref="AH322:AM323"/>
    <mergeCell ref="AN322:AP323"/>
    <mergeCell ref="AQ322:AV323"/>
    <mergeCell ref="AE318:AG319"/>
    <mergeCell ref="AH318:AM319"/>
    <mergeCell ref="AE324:AG325"/>
    <mergeCell ref="AH324:AM325"/>
    <mergeCell ref="AN324:AP325"/>
    <mergeCell ref="AQ324:AV325"/>
    <mergeCell ref="AE326:AG327"/>
    <mergeCell ref="AH326:AM327"/>
    <mergeCell ref="AN326:AP327"/>
    <mergeCell ref="AQ326:AV327"/>
    <mergeCell ref="AE328:AG329"/>
    <mergeCell ref="AH328:AM329"/>
    <mergeCell ref="AN328:AP329"/>
    <mergeCell ref="AQ328:AV329"/>
    <mergeCell ref="AE330:AG331"/>
    <mergeCell ref="AH330:AM331"/>
    <mergeCell ref="AN330:AP331"/>
    <mergeCell ref="AQ330:AV331"/>
    <mergeCell ref="AE332:AG333"/>
    <mergeCell ref="AH332:AM333"/>
    <mergeCell ref="AN332:AP333"/>
    <mergeCell ref="AQ332:AV333"/>
    <mergeCell ref="C336:AD357"/>
    <mergeCell ref="C312:AD333"/>
    <mergeCell ref="AE312:AG313"/>
    <mergeCell ref="AH312:AM313"/>
    <mergeCell ref="AN312:AP313"/>
    <mergeCell ref="AQ312:AV313"/>
    <mergeCell ref="AE314:AG315"/>
    <mergeCell ref="AH314:AM315"/>
    <mergeCell ref="AN314:AP315"/>
    <mergeCell ref="AQ314:AV315"/>
    <mergeCell ref="AE316:AG317"/>
    <mergeCell ref="AH316:AM317"/>
    <mergeCell ref="AN316:AP317"/>
    <mergeCell ref="AQ316:AV317"/>
    <mergeCell ref="AE356:AG357"/>
    <mergeCell ref="AH356:AM357"/>
    <mergeCell ref="AY461:BA463"/>
    <mergeCell ref="BL452:BQ453"/>
    <mergeCell ref="BR452:BW453"/>
    <mergeCell ref="BL454:BQ455"/>
    <mergeCell ref="BR454:BW455"/>
    <mergeCell ref="BL456:BQ457"/>
    <mergeCell ref="BR456:BW457"/>
    <mergeCell ref="BL458:BW459"/>
    <mergeCell ref="BY452:CD453"/>
    <mergeCell ref="BY454:CD455"/>
    <mergeCell ref="BY456:CJ457"/>
    <mergeCell ref="C40:F41"/>
    <mergeCell ref="H40:AP41"/>
    <mergeCell ref="AR40:AU41"/>
    <mergeCell ref="C42:F44"/>
    <mergeCell ref="H42:AP44"/>
    <mergeCell ref="AR42:AU44"/>
    <mergeCell ref="C45:F47"/>
    <mergeCell ref="H45:AP47"/>
    <mergeCell ref="AR45:AU47"/>
    <mergeCell ref="C57:F59"/>
    <mergeCell ref="H57:AP59"/>
    <mergeCell ref="AR57:AU59"/>
    <mergeCell ref="C48:F50"/>
    <mergeCell ref="H48:AP50"/>
    <mergeCell ref="AR48:AU50"/>
    <mergeCell ref="C51:F53"/>
    <mergeCell ref="H51:AP53"/>
    <mergeCell ref="AR51:AU53"/>
    <mergeCell ref="C54:F56"/>
    <mergeCell ref="H54:AP56"/>
    <mergeCell ref="AR54:AU56"/>
  </mergeCells>
  <phoneticPr fontId="1"/>
  <conditionalFormatting sqref="S28:Z29">
    <cfRule type="expression" dxfId="11" priority="2">
      <formula>$S$28=""</formula>
    </cfRule>
  </conditionalFormatting>
  <conditionalFormatting sqref="S30:Z31">
    <cfRule type="expression" dxfId="10" priority="1">
      <formula>$S$30=""</formula>
    </cfRule>
  </conditionalFormatting>
  <conditionalFormatting sqref="S10:AS11">
    <cfRule type="expression" dxfId="9" priority="11">
      <formula>$S$10=""</formula>
    </cfRule>
  </conditionalFormatting>
  <conditionalFormatting sqref="S12:AS13">
    <cfRule type="expression" dxfId="8" priority="10">
      <formula>$S$12=""</formula>
    </cfRule>
  </conditionalFormatting>
  <conditionalFormatting sqref="S14:AS15">
    <cfRule type="expression" dxfId="7" priority="9">
      <formula>$S$14=""</formula>
    </cfRule>
  </conditionalFormatting>
  <conditionalFormatting sqref="S16:AS17">
    <cfRule type="expression" dxfId="6" priority="8">
      <formula>$S$16=""</formula>
    </cfRule>
  </conditionalFormatting>
  <conditionalFormatting sqref="S18:AS19">
    <cfRule type="expression" dxfId="5" priority="7">
      <formula>$S$18=""</formula>
    </cfRule>
  </conditionalFormatting>
  <conditionalFormatting sqref="S20:AS21">
    <cfRule type="expression" dxfId="4" priority="6">
      <formula>$S$20=""</formula>
    </cfRule>
  </conditionalFormatting>
  <conditionalFormatting sqref="S22:AS23">
    <cfRule type="expression" dxfId="3" priority="5">
      <formula>$S$22=""</formula>
    </cfRule>
  </conditionalFormatting>
  <conditionalFormatting sqref="S24:AS25">
    <cfRule type="expression" dxfId="2" priority="4">
      <formula>$S$24=""</formula>
    </cfRule>
  </conditionalFormatting>
  <conditionalFormatting sqref="S26:AS27">
    <cfRule type="expression" dxfId="1" priority="3">
      <formula>$S$26=""</formula>
    </cfRule>
  </conditionalFormatting>
  <conditionalFormatting sqref="AH360:AU361">
    <cfRule type="expression" dxfId="0" priority="16">
      <formula>$AI$452=0</formula>
    </cfRule>
  </conditionalFormatting>
  <dataValidations count="5">
    <dataValidation type="list" allowBlank="1" showInputMessage="1" sqref="S28:Z29" xr:uid="{2843606A-894F-4F6A-AB75-E5D376EA5556}">
      <formula1>"右,左"</formula1>
    </dataValidation>
    <dataValidation type="list" allowBlank="1" showInputMessage="1" sqref="S30:Z31" xr:uid="{BFD3413A-B626-44AB-8FCC-F2D0DDEAD0A6}">
      <formula1>"中央開き,右開き,左開き"</formula1>
    </dataValidation>
    <dataValidation allowBlank="1" showInputMessage="1" sqref="S32 S34" xr:uid="{0D0E19AD-BE28-45F7-9060-A20E1988D15F}"/>
    <dataValidation type="list" allowBlank="1" showInputMessage="1" sqref="S26:AS27" xr:uid="{B06DDDCB-7F3A-4872-AD98-778192F64765}">
      <formula1>"N9.3半艶（標準色）"</formula1>
    </dataValidation>
    <dataValidation type="list" allowBlank="1" showInputMessage="1" sqref="S24:AS25" xr:uid="{C9DD53D4-1F9A-4A00-B475-359138F7418F}">
      <formula1>"センターライト+ダウンライト【50ｍｍシリーズ】,センターライト【50ｍｍシリーズ】,ダウンライト【50ｍｍシリーズ】,下面開放型【65ｍｍシリーズ】"</formula1>
    </dataValidation>
  </dataValidations>
  <hyperlinks>
    <hyperlink ref="D71" r:id="rId1" display="info@maruto-ev.co.jp" xr:uid="{8217E05C-BF0D-4F4C-B928-2180D41A5578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2"/>
  <rowBreaks count="5" manualBreakCount="5">
    <brk id="75" max="48" man="1"/>
    <brk id="150" max="48" man="1"/>
    <brk id="225" max="48" man="1"/>
    <brk id="300" max="48" man="1"/>
    <brk id="375" max="48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5" r:id="rId5" name="Option Button 61">
              <controlPr defaultSize="0" autoFill="0" autoLine="0" autoPict="0">
                <anchor moveWithCells="1">
                  <from>
                    <xdr:col>2</xdr:col>
                    <xdr:colOff>9525</xdr:colOff>
                    <xdr:row>86</xdr:row>
                    <xdr:rowOff>0</xdr:rowOff>
                  </from>
                  <to>
                    <xdr:col>4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" name="Option Button 62">
              <controlPr defaultSize="0" autoFill="0" autoLine="0" autoPict="0">
                <anchor moveWithCells="1">
                  <from>
                    <xdr:col>25</xdr:col>
                    <xdr:colOff>9525</xdr:colOff>
                    <xdr:row>86</xdr:row>
                    <xdr:rowOff>0</xdr:rowOff>
                  </from>
                  <to>
                    <xdr:col>27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7" name="Option Button 63">
              <controlPr defaultSize="0" autoFill="0" autoLine="0" autoPict="0">
                <anchor moveWithCells="1">
                  <from>
                    <xdr:col>2</xdr:col>
                    <xdr:colOff>9525</xdr:colOff>
                    <xdr:row>105</xdr:row>
                    <xdr:rowOff>0</xdr:rowOff>
                  </from>
                  <to>
                    <xdr:col>4</xdr:col>
                    <xdr:colOff>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8" name="Option Button 64">
              <controlPr defaultSize="0" autoFill="0" autoLine="0" autoPict="0">
                <anchor moveWithCells="1">
                  <from>
                    <xdr:col>25</xdr:col>
                    <xdr:colOff>9525</xdr:colOff>
                    <xdr:row>105</xdr:row>
                    <xdr:rowOff>0</xdr:rowOff>
                  </from>
                  <to>
                    <xdr:col>27</xdr:col>
                    <xdr:colOff>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9" name="Option Button 65">
              <controlPr defaultSize="0" autoFill="0" autoLine="0" autoPict="0">
                <anchor moveWithCells="1">
                  <from>
                    <xdr:col>2</xdr:col>
                    <xdr:colOff>9525</xdr:colOff>
                    <xdr:row>124</xdr:row>
                    <xdr:rowOff>0</xdr:rowOff>
                  </from>
                  <to>
                    <xdr:col>4</xdr:col>
                    <xdr:colOff>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0" name="Option Button 66">
              <controlPr defaultSize="0" autoFill="0" autoLine="0" autoPict="0">
                <anchor moveWithCells="1">
                  <from>
                    <xdr:col>25</xdr:col>
                    <xdr:colOff>9525</xdr:colOff>
                    <xdr:row>124</xdr:row>
                    <xdr:rowOff>0</xdr:rowOff>
                  </from>
                  <to>
                    <xdr:col>27</xdr:col>
                    <xdr:colOff>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1" name="Group Box 67">
              <controlPr defaultSize="0" autoFill="0" autoPict="0">
                <anchor moveWithCells="1">
                  <from>
                    <xdr:col>1</xdr:col>
                    <xdr:colOff>57150</xdr:colOff>
                    <xdr:row>84</xdr:row>
                    <xdr:rowOff>95250</xdr:rowOff>
                  </from>
                  <to>
                    <xdr:col>47</xdr:col>
                    <xdr:colOff>76200</xdr:colOff>
                    <xdr:row>142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2" name="Option Button 89">
              <controlPr defaultSize="0" autoFill="0" autoLine="0" autoPict="0">
                <anchor moveWithCells="1">
                  <from>
                    <xdr:col>2</xdr:col>
                    <xdr:colOff>9525</xdr:colOff>
                    <xdr:row>161</xdr:row>
                    <xdr:rowOff>0</xdr:rowOff>
                  </from>
                  <to>
                    <xdr:col>4</xdr:col>
                    <xdr:colOff>0</xdr:colOff>
                    <xdr:row>163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3" name="Option Button 90">
              <controlPr defaultSize="0" autoFill="0" autoLine="0" autoPict="0">
                <anchor moveWithCells="1">
                  <from>
                    <xdr:col>25</xdr:col>
                    <xdr:colOff>9525</xdr:colOff>
                    <xdr:row>161</xdr:row>
                    <xdr:rowOff>0</xdr:rowOff>
                  </from>
                  <to>
                    <xdr:col>27</xdr:col>
                    <xdr:colOff>0</xdr:colOff>
                    <xdr:row>163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4" name="Option Button 91">
              <controlPr defaultSize="0" autoFill="0" autoLine="0" autoPict="0">
                <anchor moveWithCells="1">
                  <from>
                    <xdr:col>2</xdr:col>
                    <xdr:colOff>9525</xdr:colOff>
                    <xdr:row>180</xdr:row>
                    <xdr:rowOff>0</xdr:rowOff>
                  </from>
                  <to>
                    <xdr:col>4</xdr:col>
                    <xdr:colOff>0</xdr:colOff>
                    <xdr:row>182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5" name="Option Button 92">
              <controlPr defaultSize="0" autoFill="0" autoLine="0" autoPict="0">
                <anchor moveWithCells="1">
                  <from>
                    <xdr:col>25</xdr:col>
                    <xdr:colOff>9525</xdr:colOff>
                    <xdr:row>180</xdr:row>
                    <xdr:rowOff>0</xdr:rowOff>
                  </from>
                  <to>
                    <xdr:col>27</xdr:col>
                    <xdr:colOff>0</xdr:colOff>
                    <xdr:row>182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6" name="Option Button 93">
              <controlPr defaultSize="0" autoFill="0" autoLine="0" autoPict="0">
                <anchor moveWithCells="1">
                  <from>
                    <xdr:col>2</xdr:col>
                    <xdr:colOff>9525</xdr:colOff>
                    <xdr:row>199</xdr:row>
                    <xdr:rowOff>0</xdr:rowOff>
                  </from>
                  <to>
                    <xdr:col>4</xdr:col>
                    <xdr:colOff>0</xdr:colOff>
                    <xdr:row>201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7" name="Option Button 94">
              <controlPr defaultSize="0" autoFill="0" autoLine="0" autoPict="0">
                <anchor moveWithCells="1">
                  <from>
                    <xdr:col>25</xdr:col>
                    <xdr:colOff>9525</xdr:colOff>
                    <xdr:row>199</xdr:row>
                    <xdr:rowOff>0</xdr:rowOff>
                  </from>
                  <to>
                    <xdr:col>27</xdr:col>
                    <xdr:colOff>0</xdr:colOff>
                    <xdr:row>201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8" name="Option Button 124">
              <controlPr defaultSize="0" autoFill="0" autoLine="0" autoPict="0">
                <anchor moveWithCells="1">
                  <from>
                    <xdr:col>2</xdr:col>
                    <xdr:colOff>9525</xdr:colOff>
                    <xdr:row>236</xdr:row>
                    <xdr:rowOff>0</xdr:rowOff>
                  </from>
                  <to>
                    <xdr:col>4</xdr:col>
                    <xdr:colOff>0</xdr:colOff>
                    <xdr:row>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9" name="Option Button 125">
              <controlPr defaultSize="0" autoFill="0" autoLine="0" autoPict="0">
                <anchor moveWithCells="1">
                  <from>
                    <xdr:col>25</xdr:col>
                    <xdr:colOff>9525</xdr:colOff>
                    <xdr:row>236</xdr:row>
                    <xdr:rowOff>0</xdr:rowOff>
                  </from>
                  <to>
                    <xdr:col>27</xdr:col>
                    <xdr:colOff>0</xdr:colOff>
                    <xdr:row>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0" name="Option Button 126">
              <controlPr defaultSize="0" autoFill="0" autoLine="0" autoPict="0">
                <anchor moveWithCells="1">
                  <from>
                    <xdr:col>2</xdr:col>
                    <xdr:colOff>9525</xdr:colOff>
                    <xdr:row>255</xdr:row>
                    <xdr:rowOff>0</xdr:rowOff>
                  </from>
                  <to>
                    <xdr:col>4</xdr:col>
                    <xdr:colOff>0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1" name="Group Box 131">
              <controlPr defaultSize="0" autoFill="0" autoPict="0">
                <anchor moveWithCells="1">
                  <from>
                    <xdr:col>1</xdr:col>
                    <xdr:colOff>57150</xdr:colOff>
                    <xdr:row>235</xdr:row>
                    <xdr:rowOff>0</xdr:rowOff>
                  </from>
                  <to>
                    <xdr:col>47</xdr:col>
                    <xdr:colOff>95250</xdr:colOff>
                    <xdr:row>273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22" name="Option Button 143">
              <controlPr defaultSize="0" autoFill="0" autoLine="0" autoPict="0">
                <anchor moveWithCells="1">
                  <from>
                    <xdr:col>2</xdr:col>
                    <xdr:colOff>28575</xdr:colOff>
                    <xdr:row>278</xdr:row>
                    <xdr:rowOff>0</xdr:rowOff>
                  </from>
                  <to>
                    <xdr:col>3</xdr:col>
                    <xdr:colOff>123825</xdr:colOff>
                    <xdr:row>280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23" name="Option Button 144">
              <controlPr defaultSize="0" autoFill="0" autoLine="0" autoPict="0">
                <anchor moveWithCells="1">
                  <from>
                    <xdr:col>25</xdr:col>
                    <xdr:colOff>28575</xdr:colOff>
                    <xdr:row>278</xdr:row>
                    <xdr:rowOff>0</xdr:rowOff>
                  </from>
                  <to>
                    <xdr:col>27</xdr:col>
                    <xdr:colOff>0</xdr:colOff>
                    <xdr:row>280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24" name="Group Box 187">
              <controlPr defaultSize="0" autoFill="0" autoPict="0">
                <anchor moveWithCells="1">
                  <from>
                    <xdr:col>1</xdr:col>
                    <xdr:colOff>57150</xdr:colOff>
                    <xdr:row>159</xdr:row>
                    <xdr:rowOff>114300</xdr:rowOff>
                  </from>
                  <to>
                    <xdr:col>47</xdr:col>
                    <xdr:colOff>104775</xdr:colOff>
                    <xdr:row>217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25" name="Option Button 188">
              <controlPr defaultSize="0" autoFill="0" autoLine="0" autoPict="0">
                <anchor moveWithCells="1">
                  <from>
                    <xdr:col>25</xdr:col>
                    <xdr:colOff>9525</xdr:colOff>
                    <xdr:row>255</xdr:row>
                    <xdr:rowOff>0</xdr:rowOff>
                  </from>
                  <to>
                    <xdr:col>27</xdr:col>
                    <xdr:colOff>0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26" name="Option Button 189">
              <controlPr locked="0" defaultSize="0" autoFill="0" autoLine="0" autoPict="0">
                <anchor moveWithCells="1">
                  <from>
                    <xdr:col>32</xdr:col>
                    <xdr:colOff>114300</xdr:colOff>
                    <xdr:row>337</xdr:row>
                    <xdr:rowOff>85725</xdr:rowOff>
                  </from>
                  <to>
                    <xdr:col>41</xdr:col>
                    <xdr:colOff>57150</xdr:colOff>
                    <xdr:row>339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27" name="Option Button 190">
              <controlPr locked="0" defaultSize="0" autoFill="0" autoLine="0" autoPict="0">
                <anchor moveWithCells="1">
                  <from>
                    <xdr:col>32</xdr:col>
                    <xdr:colOff>114300</xdr:colOff>
                    <xdr:row>339</xdr:row>
                    <xdr:rowOff>95250</xdr:rowOff>
                  </from>
                  <to>
                    <xdr:col>41</xdr:col>
                    <xdr:colOff>57150</xdr:colOff>
                    <xdr:row>341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28" name="Option Button 191">
              <controlPr locked="0" defaultSize="0" autoFill="0" autoLine="0" autoPict="0">
                <anchor moveWithCells="1">
                  <from>
                    <xdr:col>32</xdr:col>
                    <xdr:colOff>114300</xdr:colOff>
                    <xdr:row>341</xdr:row>
                    <xdr:rowOff>104775</xdr:rowOff>
                  </from>
                  <to>
                    <xdr:col>41</xdr:col>
                    <xdr:colOff>57150</xdr:colOff>
                    <xdr:row>343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29" name="Group Box 192">
              <controlPr defaultSize="0" autoFill="0" autoPict="0">
                <anchor moveWithCells="1">
                  <from>
                    <xdr:col>31</xdr:col>
                    <xdr:colOff>9525</xdr:colOff>
                    <xdr:row>335</xdr:row>
                    <xdr:rowOff>0</xdr:rowOff>
                  </from>
                  <to>
                    <xdr:col>46</xdr:col>
                    <xdr:colOff>0</xdr:colOff>
                    <xdr:row>344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tomaru</dc:creator>
  <cp:lastModifiedBy>masahiro tomaru</cp:lastModifiedBy>
  <cp:lastPrinted>2026-08-15T18:35:56Z</cp:lastPrinted>
  <dcterms:created xsi:type="dcterms:W3CDTF">2026-08-10T02:37:51Z</dcterms:created>
  <dcterms:modified xsi:type="dcterms:W3CDTF">2026-08-15T18:37:03Z</dcterms:modified>
</cp:coreProperties>
</file>